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1625" windowHeight="6030" tabRatio="666" activeTab="0"/>
  </bookViews>
  <sheets>
    <sheet name="Cover" sheetId="1" r:id="rId1"/>
    <sheet name="Dir' Report" sheetId="2" r:id="rId2"/>
    <sheet name="GBS" sheetId="3" r:id="rId3"/>
    <sheet name="GIS" sheetId="4" r:id="rId4"/>
    <sheet name="SES" sheetId="5" r:id="rId5"/>
    <sheet name="GCFS" sheetId="6" r:id="rId6"/>
    <sheet name="Notes" sheetId="7" r:id="rId7"/>
  </sheets>
  <definedNames/>
  <calcPr fullCalcOnLoad="1"/>
</workbook>
</file>

<file path=xl/sharedStrings.xml><?xml version="1.0" encoding="utf-8"?>
<sst xmlns="http://schemas.openxmlformats.org/spreadsheetml/2006/main" count="683" uniqueCount="403">
  <si>
    <t>- Upkeep of motor vehicles</t>
  </si>
  <si>
    <t>Minsoon Developers Sdn. Bhd.</t>
  </si>
  <si>
    <t>Time Ventures Sdn. Bhd.</t>
  </si>
  <si>
    <t>- Printing</t>
  </si>
  <si>
    <t>- Insurance agency fee</t>
  </si>
  <si>
    <t>The basis of inter-segment pricing is wholesale prices.</t>
  </si>
  <si>
    <t>EMPLOYMENT OF CAPITAL</t>
  </si>
  <si>
    <t>NON-CURRENT ASSETS</t>
  </si>
  <si>
    <t>Properties, plant and equipment</t>
  </si>
  <si>
    <t>CURRENT ASSETS</t>
  </si>
  <si>
    <t>Inventories</t>
  </si>
  <si>
    <t>Tax recoverable</t>
  </si>
  <si>
    <t>Short-term deposits with licensed banks</t>
  </si>
  <si>
    <t>CURRENT LIABILITIES</t>
  </si>
  <si>
    <t>Trade payables</t>
  </si>
  <si>
    <t>Other payables and accruals</t>
  </si>
  <si>
    <t>Interest-bearing borrowings</t>
  </si>
  <si>
    <t>Taxation</t>
  </si>
  <si>
    <t>NET CURRENT ASSETS</t>
  </si>
  <si>
    <t>TOTAL ASSETS less CURRENT LIABILITIES</t>
  </si>
  <si>
    <t>Sales</t>
  </si>
  <si>
    <t>Cost of sales</t>
  </si>
  <si>
    <t>Gross profit</t>
  </si>
  <si>
    <t>Other operating income</t>
  </si>
  <si>
    <t>Selling and distribution</t>
  </si>
  <si>
    <t>Administration</t>
  </si>
  <si>
    <t>Finance</t>
  </si>
  <si>
    <t>PROFIT BEFORE TAXATION</t>
  </si>
  <si>
    <t>PROFIT AFTER TAXATION</t>
  </si>
  <si>
    <t>Minority interests</t>
  </si>
  <si>
    <t>Dividends</t>
  </si>
  <si>
    <t>Sen</t>
  </si>
  <si>
    <t>Issued</t>
  </si>
  <si>
    <t>capital</t>
  </si>
  <si>
    <t>Non-</t>
  </si>
  <si>
    <t>distributable</t>
  </si>
  <si>
    <t>Revaluation</t>
  </si>
  <si>
    <t>Distributable</t>
  </si>
  <si>
    <t>Accumulated</t>
  </si>
  <si>
    <t>profits</t>
  </si>
  <si>
    <t>Total</t>
  </si>
  <si>
    <t>OPERATING ACTIVITIES</t>
  </si>
  <si>
    <t>Operations</t>
  </si>
  <si>
    <t>Net cash from operating activities</t>
  </si>
  <si>
    <t>INVESTING ACTIVITIES</t>
  </si>
  <si>
    <t>Net cash (used in) investing activities</t>
  </si>
  <si>
    <t>1.</t>
  </si>
  <si>
    <t>2.</t>
  </si>
  <si>
    <t>Property, plant and equipment</t>
  </si>
  <si>
    <t>3.</t>
  </si>
  <si>
    <t>4.</t>
  </si>
  <si>
    <t>5.</t>
  </si>
  <si>
    <t>Changes in composition of the Group</t>
  </si>
  <si>
    <t>(a)</t>
  </si>
  <si>
    <t>RM'000</t>
  </si>
  <si>
    <t>(b)</t>
  </si>
  <si>
    <t>6.</t>
  </si>
  <si>
    <t>7.</t>
  </si>
  <si>
    <t>8.</t>
  </si>
  <si>
    <t>Seasonal or cyclical factors</t>
  </si>
  <si>
    <t>9.</t>
  </si>
  <si>
    <t>Segment information</t>
  </si>
  <si>
    <t>10.</t>
  </si>
  <si>
    <t>11.</t>
  </si>
  <si>
    <t>12.</t>
  </si>
  <si>
    <t>Events subsequent to the balance sheet date</t>
  </si>
  <si>
    <t>Current</t>
  </si>
  <si>
    <t>Unsecured</t>
  </si>
  <si>
    <t>Off balance sheet financial instruments</t>
  </si>
  <si>
    <t>13.</t>
  </si>
  <si>
    <t>Basis of preparation</t>
  </si>
  <si>
    <t>Current year prospects</t>
  </si>
  <si>
    <t>(INCORPORATED IN MALAYSIA)</t>
  </si>
  <si>
    <t>(The figures have not been audited)</t>
  </si>
  <si>
    <t>(Incorporated in Malaysia)</t>
  </si>
  <si>
    <t>Unaudited</t>
  </si>
  <si>
    <t>Audited</t>
  </si>
  <si>
    <t>TOTAL ASSETS less TOTAL LIABILITIES</t>
  </si>
  <si>
    <t>MINORITY INTERESTS</t>
  </si>
  <si>
    <t>NET ASSETS</t>
  </si>
  <si>
    <t>CAPITAL EMPLOYED</t>
  </si>
  <si>
    <t>CAPITAL AND RESERVES</t>
  </si>
  <si>
    <t>Issued capital</t>
  </si>
  <si>
    <t>Capital reserves</t>
  </si>
  <si>
    <t>Accumulated profits</t>
  </si>
  <si>
    <t>SHAREHOLDERS' EQUITY</t>
  </si>
  <si>
    <t>NET TANGIBLE ASSETS</t>
  </si>
  <si>
    <t>CONDENSED GROUP INCOME STATEMENT</t>
  </si>
  <si>
    <t>CONDENSED GROUP BALANCE SHEET</t>
  </si>
  <si>
    <t>3 months ended</t>
  </si>
  <si>
    <t>ORDINARY SHARE</t>
  </si>
  <si>
    <t>The valuations of land and building have been brought forward without amendment from the most recent audited financial statements as no revaluation has been carried out since 25 and 27 January 1994.</t>
  </si>
  <si>
    <t>Quoted securities</t>
  </si>
  <si>
    <t>ended</t>
  </si>
  <si>
    <t>(i)   Total purchases</t>
  </si>
  <si>
    <t>(i)   Cost</t>
  </si>
  <si>
    <t>(ii)  Net book value</t>
  </si>
  <si>
    <t>(iii) Market value</t>
  </si>
  <si>
    <t>Other banking facilities</t>
  </si>
  <si>
    <t>Bank overdrafts</t>
  </si>
  <si>
    <t>Short-term borrowings</t>
  </si>
  <si>
    <t>Long-term borrowings</t>
  </si>
  <si>
    <t>- unsecured</t>
  </si>
  <si>
    <t>Changes in debt and equity</t>
  </si>
  <si>
    <t>Material litigation</t>
  </si>
  <si>
    <t>Contingent liabilities</t>
  </si>
  <si>
    <t>Extraordinary item</t>
  </si>
  <si>
    <t>Corporate proposal</t>
  </si>
  <si>
    <t>Investing activities</t>
  </si>
  <si>
    <t>There is no seasonal or cyclical factor which affects the results of the operations of the Group.</t>
  </si>
  <si>
    <t>14.</t>
  </si>
  <si>
    <t>15.</t>
  </si>
  <si>
    <t>Income tax</t>
  </si>
  <si>
    <t>Deferred</t>
  </si>
  <si>
    <t>16.</t>
  </si>
  <si>
    <t>Review of financial performance of the Company and its subsidiaries</t>
  </si>
  <si>
    <t>17.</t>
  </si>
  <si>
    <t>18.</t>
  </si>
  <si>
    <t>19.</t>
  </si>
  <si>
    <t>20.</t>
  </si>
  <si>
    <t>21.</t>
  </si>
  <si>
    <t>22.</t>
  </si>
  <si>
    <t>Authorised by the Directors and not contracted</t>
  </si>
  <si>
    <t>23.</t>
  </si>
  <si>
    <t>24.</t>
  </si>
  <si>
    <t>25.</t>
  </si>
  <si>
    <t>Revenue</t>
  </si>
  <si>
    <t>Trading</t>
  </si>
  <si>
    <t>Earnings per ordinary share of</t>
  </si>
  <si>
    <t>quarter</t>
  </si>
  <si>
    <t>Preceding</t>
  </si>
  <si>
    <t>%</t>
  </si>
  <si>
    <t>Group turnover</t>
  </si>
  <si>
    <t>Group profit before taxation</t>
  </si>
  <si>
    <t>Group profit after taxation and</t>
  </si>
  <si>
    <t>financial</t>
  </si>
  <si>
    <t>Corresponding</t>
  </si>
  <si>
    <t>Variations from</t>
  </si>
  <si>
    <t>Forecast</t>
  </si>
  <si>
    <t>Profit guarantee</t>
  </si>
  <si>
    <t>- Not applicable</t>
  </si>
  <si>
    <t>By order of the Board</t>
  </si>
  <si>
    <t>Foong Kai Ming</t>
  </si>
  <si>
    <t>Company Secretary</t>
  </si>
  <si>
    <t>Kuala Lumpur,</t>
  </si>
  <si>
    <t>MINTYE INDUSTRIES BHD.</t>
  </si>
  <si>
    <t>Profit before taxation</t>
  </si>
  <si>
    <t>Additions</t>
  </si>
  <si>
    <t>Disposals</t>
  </si>
  <si>
    <t>As at</t>
  </si>
  <si>
    <t>RM</t>
  </si>
  <si>
    <t>Written off</t>
  </si>
  <si>
    <t>Charge for the period</t>
  </si>
  <si>
    <t>Stated at cost</t>
  </si>
  <si>
    <t>Net book value</t>
  </si>
  <si>
    <t>Trade receivables</t>
  </si>
  <si>
    <t>Other receivables, utility deposits and prepayments</t>
  </si>
  <si>
    <t>reserves</t>
  </si>
  <si>
    <t>Related party transactions</t>
  </si>
  <si>
    <t>26.</t>
  </si>
  <si>
    <t>Date of authorisation for issue</t>
  </si>
  <si>
    <t>Stated at</t>
  </si>
  <si>
    <t>cost</t>
  </si>
  <si>
    <t>valuation</t>
  </si>
  <si>
    <t>Valuation/cost</t>
  </si>
  <si>
    <t>Accumulated depreciation/amortisation</t>
  </si>
  <si>
    <t>Held for</t>
  </si>
  <si>
    <t>- Manufacture</t>
  </si>
  <si>
    <t>Raw materials</t>
  </si>
  <si>
    <t>Spare parts</t>
  </si>
  <si>
    <t>Packing materials</t>
  </si>
  <si>
    <t>Work-in-progress</t>
  </si>
  <si>
    <t>Company No.</t>
  </si>
  <si>
    <t>- Sale</t>
  </si>
  <si>
    <t>Finished products</t>
  </si>
  <si>
    <t>Long-term investments</t>
  </si>
  <si>
    <t>PROFIT FOR THE FINANCIAL PERIOD</t>
  </si>
  <si>
    <t>Earnings (basic)</t>
  </si>
  <si>
    <t>CONDENSED GROUP CASH FLOW STATEMENT</t>
  </si>
  <si>
    <t>Capital commitments</t>
  </si>
  <si>
    <t>No.</t>
  </si>
  <si>
    <t xml:space="preserve"> Capital work-in-progress</t>
  </si>
  <si>
    <t xml:space="preserve">Less: </t>
  </si>
  <si>
    <t xml:space="preserve">       </t>
  </si>
  <si>
    <t>Transfer from capital work-in-progress</t>
  </si>
  <si>
    <t>There was no qualification in the audit report in the most recent audited annual financial statements.</t>
  </si>
  <si>
    <t>NOTES TO THE INTERIM FINANCIAL REPORT</t>
  </si>
  <si>
    <t>There is no corporate proposal within 7 days before the date of issue of this interim financial report.</t>
  </si>
  <si>
    <t>The contingent liabilities within 7 days before the date of issue of this interim financial report are as follows:</t>
  </si>
  <si>
    <t>There is no financial instrument with off balance sheet risk within 7 days before the issue date of this interim financial report or entered into after the end of this reporting period.</t>
  </si>
  <si>
    <t>- expense for the financial period</t>
  </si>
  <si>
    <t>Profit for the financial period</t>
  </si>
  <si>
    <t>CONDENSED GROUP SHAREHOLDERS' EQUITY STATEMENT</t>
  </si>
  <si>
    <t>Revenue/ (expense) transactions with:</t>
  </si>
  <si>
    <t>Individually significant items</t>
  </si>
  <si>
    <t xml:space="preserve">Operating profit has been arrived at </t>
  </si>
  <si>
    <t>27.</t>
  </si>
  <si>
    <t>Minsoon Motors Sdn. Bhd.</t>
  </si>
  <si>
    <t>- Sales of finished products</t>
  </si>
  <si>
    <t>Maxistop Pty. Ltd.</t>
  </si>
  <si>
    <t>Minsoon Credit Corporation (M) Sdn. Bhd.</t>
  </si>
  <si>
    <t>Icon Computers Sdn. Bhd.</t>
  </si>
  <si>
    <t>28.</t>
  </si>
  <si>
    <t>Comparative figures</t>
  </si>
  <si>
    <t>CASH AND CASH EQUIVALENTS</t>
  </si>
  <si>
    <t>No loss is anticipated.</t>
  </si>
  <si>
    <t>minority interests</t>
  </si>
  <si>
    <t>31 Jan 2003</t>
  </si>
  <si>
    <t>Expenses</t>
  </si>
  <si>
    <t>Group profit from operating</t>
  </si>
  <si>
    <t>activities</t>
  </si>
  <si>
    <t>Proceeds from disposal of investments in quoted shares</t>
  </si>
  <si>
    <t>26870 D</t>
  </si>
  <si>
    <t>(26870 D)</t>
  </si>
  <si>
    <t>Deferred tax assets</t>
  </si>
  <si>
    <t>Deferred  tax liabilities</t>
  </si>
  <si>
    <t>Amortisation of goodwill on consolidation</t>
  </si>
  <si>
    <t>Investment,</t>
  </si>
  <si>
    <t>property</t>
  </si>
  <si>
    <t>development</t>
  </si>
  <si>
    <t>Manufacturing</t>
  </si>
  <si>
    <t>and others</t>
  </si>
  <si>
    <t>External</t>
  </si>
  <si>
    <t>Internal</t>
  </si>
  <si>
    <t>Elimination</t>
  </si>
  <si>
    <t>Operating expenses</t>
  </si>
  <si>
    <t>Other information</t>
  </si>
  <si>
    <t>Segment assets</t>
  </si>
  <si>
    <t>Segment liabilities</t>
  </si>
  <si>
    <t>Capital expenditure</t>
  </si>
  <si>
    <t>Non-cash expenses</t>
  </si>
  <si>
    <t xml:space="preserve"> - Depreciation/amortisation</t>
  </si>
  <si>
    <t>Earnings</t>
  </si>
  <si>
    <r>
      <t xml:space="preserve">Comments on material changes in profit before taxation in the current financial quarter as </t>
    </r>
    <r>
      <rPr>
        <b/>
        <u val="single"/>
        <sz val="12"/>
        <rFont val="Times New Roman"/>
        <family val="1"/>
      </rPr>
      <t>compared with the immediate preceding financial quarter</t>
    </r>
  </si>
  <si>
    <t>investing activities</t>
  </si>
  <si>
    <t>Equipment written off</t>
  </si>
  <si>
    <t>Profit after taxation</t>
  </si>
  <si>
    <t>Interest charges on borrowings paid</t>
  </si>
  <si>
    <t>Income tax paid</t>
  </si>
  <si>
    <t>Dividend</t>
  </si>
  <si>
    <t>- Purchase of office equipment</t>
  </si>
  <si>
    <t>The accounting policies and methods of computation adopted by the Group in this interim financial report are consistent with those adopted in the audited financial statements for the financial year ended 31 January 2003.</t>
  </si>
  <si>
    <t>Profit on disposal of investments in shares quoted</t>
  </si>
  <si>
    <t xml:space="preserve">      in Malaysia</t>
  </si>
  <si>
    <t>Increase</t>
  </si>
  <si>
    <t>As at 1 February 2003</t>
  </si>
  <si>
    <t>Proceeds from disposal of motor vehicle</t>
  </si>
  <si>
    <t>Profit on disposal of motor vehicle</t>
  </si>
  <si>
    <t>Purchase of plant, equipment and fittings</t>
  </si>
  <si>
    <t xml:space="preserve">Revenue receipts net of expense payments from </t>
  </si>
  <si>
    <t>As at 1.2.2003</t>
  </si>
  <si>
    <t>Profit for  the financial period</t>
  </si>
  <si>
    <t>The related party transactions of the Group have been entered into in the normal course of business and have been established under terms that are no less favourable than those arranged with independent third party.</t>
  </si>
  <si>
    <t xml:space="preserve">Reversal of allowance for diminution in value of </t>
  </si>
  <si>
    <t xml:space="preserve">      investments in shares quoted in Malaysia</t>
  </si>
  <si>
    <t>- based on revaluation surplus</t>
  </si>
  <si>
    <t>MASB 26 - Paragraph 16</t>
  </si>
  <si>
    <t>General</t>
  </si>
  <si>
    <t>Individual quarter</t>
  </si>
  <si>
    <t>Cumulative quarter</t>
  </si>
  <si>
    <t>29.</t>
  </si>
  <si>
    <t>Others</t>
  </si>
  <si>
    <t>Accounting policies and methods</t>
  </si>
  <si>
    <t>Profit from operating</t>
  </si>
  <si>
    <t>Profit from</t>
  </si>
  <si>
    <t>annual financial statements for the financial year ended 31 January 2003.</t>
  </si>
  <si>
    <t>Current quarter</t>
  </si>
  <si>
    <t>Dividend paid</t>
  </si>
  <si>
    <t>- Interest charges on borrowings</t>
  </si>
  <si>
    <t xml:space="preserve">      Profit from operations before interest charges</t>
  </si>
  <si>
    <t>- Purchase of motor vehicle</t>
  </si>
  <si>
    <t>Purchase of investments in quoted shares</t>
  </si>
  <si>
    <t>FINANCING ACTIVITIES</t>
  </si>
  <si>
    <t>Dividends paid to shareholders of the Company</t>
  </si>
  <si>
    <t xml:space="preserve">Share of profit by </t>
  </si>
  <si>
    <t>Material changes in estimation of amounts reported</t>
  </si>
  <si>
    <t>The condensed group balance sheet should be read in conjunction with the audited</t>
  </si>
  <si>
    <t>per RM1.00 (31 January 2003 : RM1.00) ordinary share</t>
  </si>
  <si>
    <t>The condensed group income statement should be read in conjunction with the audited</t>
  </si>
  <si>
    <t>The condensed group cash flow statement should be read in conjunction with the audited</t>
  </si>
  <si>
    <t>Bad debts written off</t>
  </si>
  <si>
    <t>- over-provision in prior financial years</t>
  </si>
  <si>
    <t>The condensed group shareholders' equity statement should be read in conjunction with the</t>
  </si>
  <si>
    <t>audited annual financial statements for the financial year ended 31 January 2003.</t>
  </si>
  <si>
    <t xml:space="preserve">   Less:</t>
  </si>
  <si>
    <t xml:space="preserve">    revenue-producing business transactions</t>
  </si>
  <si>
    <t>There was no extraordinary item.</t>
  </si>
  <si>
    <t>There was no material subsequent event within 7 days before the issue date of this interim financial report.</t>
  </si>
  <si>
    <t>There were no issuance and repayment of debt and equity securities, share buy-backs, share cancellations, shares held as treasury shares and resale of treasury shares for the current financial year-to-date.</t>
  </si>
  <si>
    <t>There were no material changes in estimation of amounts reported in prior interim period of the current financial year or in prior financial years, which have material effects on the financial position or performance in the current interim period.</t>
  </si>
  <si>
    <t>- Bank commitment and other charges</t>
  </si>
  <si>
    <t>Dividends (net) from investments in shares</t>
  </si>
  <si>
    <t xml:space="preserve">    quoted in Malaysia received</t>
  </si>
  <si>
    <t>Investments in shares quoted in Malaysia as at end of this</t>
  </si>
  <si>
    <t>No comparative figures are available for the condensed group cash flow statement and related party transactions as these statement and notes are prepared pursuant to MASB 26 as from the 3rd financial quarter ended 31 October 2002.</t>
  </si>
  <si>
    <t>Consumables</t>
  </si>
  <si>
    <t>Payments to hire purchase creditors</t>
  </si>
  <si>
    <t>Net cash (used in) financing activities</t>
  </si>
  <si>
    <t>31 Oct 2003</t>
  </si>
  <si>
    <t>Bin Lee Sdn. Bhd.</t>
  </si>
  <si>
    <t>Impairment loss on positive goodwill on consolidation</t>
  </si>
  <si>
    <t xml:space="preserve"> </t>
  </si>
  <si>
    <t>Profit/ (loss) from operating</t>
  </si>
  <si>
    <t xml:space="preserve">Cash in hand and at banks </t>
  </si>
  <si>
    <t>4TH QUARTERLY REPORT</t>
  </si>
  <si>
    <t>ended 31 January 2004</t>
  </si>
  <si>
    <t>on Group Results ended</t>
  </si>
  <si>
    <t>31 January 2004</t>
  </si>
  <si>
    <t>Unaudited interim financial report for the 4th financial quarter ended 31 January 2004</t>
  </si>
  <si>
    <t>The Directors of Mintye Industries Bhd. are pleased to announce the unaudited interim financial report for the 4th financial quarter ended 31 January 2004.</t>
  </si>
  <si>
    <t>31 Jan 2004</t>
  </si>
  <si>
    <t>31 January</t>
  </si>
  <si>
    <t>PER RM1.00 (2003: RM1.00)</t>
  </si>
  <si>
    <t>As at 31 January 2004</t>
  </si>
  <si>
    <t>As at 1 February 2002</t>
  </si>
  <si>
    <t>As at 31 January 2003</t>
  </si>
  <si>
    <t>Bonus issue</t>
  </si>
  <si>
    <t>12 months ended</t>
  </si>
  <si>
    <t xml:space="preserve">For the financial year </t>
  </si>
  <si>
    <t>ended 31 January 2003</t>
  </si>
  <si>
    <t>for the financial quarter/ year ended 31 January 2004</t>
  </si>
  <si>
    <t>Individual</t>
  </si>
  <si>
    <t>Cumulative</t>
  </si>
  <si>
    <r>
      <t xml:space="preserve">For the 3-month individual </t>
    </r>
    <r>
      <rPr>
        <sz val="12"/>
        <rFont val="Times New Roman"/>
        <family val="1"/>
      </rPr>
      <t xml:space="preserve">quarter </t>
    </r>
    <r>
      <rPr>
        <u val="single"/>
        <sz val="12"/>
        <rFont val="Times New Roman"/>
        <family val="1"/>
      </rPr>
      <t>ended 31 January 2004</t>
    </r>
  </si>
  <si>
    <t>Current financial quarter</t>
  </si>
  <si>
    <t xml:space="preserve">Quarter </t>
  </si>
  <si>
    <t>as at</t>
  </si>
  <si>
    <t xml:space="preserve">Cumulative </t>
  </si>
  <si>
    <t xml:space="preserve">quarter </t>
  </si>
  <si>
    <t>12 months</t>
  </si>
  <si>
    <t>3 months</t>
  </si>
  <si>
    <t xml:space="preserve">  RM1.00 (2003 : RM1.00) each </t>
  </si>
  <si>
    <r>
      <t xml:space="preserve">For the 12-month cumulative quarter </t>
    </r>
    <r>
      <rPr>
        <u val="single"/>
        <sz val="12"/>
        <rFont val="Times New Roman"/>
        <family val="1"/>
      </rPr>
      <t>ended 31 January 2004</t>
    </r>
  </si>
  <si>
    <t>Capital commitments not provided for in the financial statements as at end of financial quarter 31 January 2004 are as follows:</t>
  </si>
  <si>
    <t>As at the end of the reporting period, 31 January 2004</t>
  </si>
  <si>
    <t>As at 31.1.2004</t>
  </si>
  <si>
    <t>Goodwill on consolidation</t>
  </si>
  <si>
    <t>report 2003</t>
  </si>
  <si>
    <t>Profit for the financial year</t>
  </si>
  <si>
    <t>- As per unaudited 4th quarterly</t>
  </si>
  <si>
    <t>- Audit adjustments</t>
  </si>
  <si>
    <t>As at end of financial year</t>
  </si>
  <si>
    <t>As at beginning of financial year</t>
  </si>
  <si>
    <t>Insurance claim</t>
  </si>
  <si>
    <t>No interim dividend has been declared or paid in the fourth financial quarter ended 31 January 2004.</t>
  </si>
  <si>
    <t>Allowance for doubtful debts</t>
  </si>
  <si>
    <t>after charging:</t>
  </si>
  <si>
    <t xml:space="preserve">  reporting period, 31 January 2004</t>
  </si>
  <si>
    <t>Decrease</t>
  </si>
  <si>
    <t>Profit on disposal of subsidiary</t>
  </si>
  <si>
    <t>Net increase/ (decrease) in the financial year</t>
  </si>
  <si>
    <t>Proceeds from disposal of investment in subsidiary</t>
  </si>
  <si>
    <t xml:space="preserve">Share of loss/ (profit) by </t>
  </si>
  <si>
    <t>For the financial year ended 31 January</t>
  </si>
  <si>
    <t>Unrealised profit on translation of foreign currency</t>
  </si>
  <si>
    <t>Share investments</t>
  </si>
  <si>
    <t>NON-CURRENT AND DEFERRED LIABILITIES</t>
  </si>
  <si>
    <t xml:space="preserve">    Cash generated from operations before interest charges</t>
  </si>
  <si>
    <t>The directors recommend a tax exempt final dividend of 6% amounting to RM3,648,000 for the current financial year ended 31 January 2004.</t>
  </si>
  <si>
    <t>Activities are all carried out in Malaysia</t>
  </si>
  <si>
    <t>Other than intragroup transactions, the transactions with related parties of the Group are set out below:</t>
  </si>
  <si>
    <t>Borrowings</t>
  </si>
  <si>
    <t xml:space="preserve">Number of ordinary shares in issue </t>
  </si>
  <si>
    <t>(ii)  Total sales proceeds</t>
  </si>
  <si>
    <t>(iv) Total profit</t>
  </si>
  <si>
    <t xml:space="preserve">   - under-provision in the previous financial year</t>
  </si>
  <si>
    <t>(iii) Total disposals</t>
  </si>
  <si>
    <t xml:space="preserve">   - expense for the financial period</t>
  </si>
  <si>
    <t>- based on income</t>
  </si>
  <si>
    <t>Interest from short-term deposits received</t>
  </si>
  <si>
    <t xml:space="preserve">    Cash from operating activities before taxation</t>
  </si>
  <si>
    <t>Proceeds from insurance claim on loss of motor vehicle</t>
  </si>
  <si>
    <t>Withdrawal of short-term deposits under security</t>
  </si>
  <si>
    <t>As reported previously, a writ of summon had been served by a subsidiary on a vendor for refund of a balance sum of  RM3,330,859 paid for a property development project which had been rescinded.</t>
  </si>
  <si>
    <t xml:space="preserve">   - change of statutory tax rate</t>
  </si>
  <si>
    <t>The effective tax rates of the Group for the current quarter and current year-to-date ended 31 January 2004 were lower than the statutory tax rate mainly due to utilisation of reinvestment allowances.</t>
  </si>
  <si>
    <t>Certain information which is required to be disclosed under both the MASB 26 and the MSEB Listing Requirements is disclosed once and not repeated in the other.</t>
  </si>
  <si>
    <t>This interim financial report is prepared in accordance with MASB 26 "Interim Financial Reporting" and paragraph 9.22 of the Malaysia Securities Exchange Berhad ("MSEB") Listing Requirements, and should be read in conjunction with the audited group financial statements for the financial year ended 31 January 2003.</t>
  </si>
  <si>
    <t>The interim financial report is unaudited and has been prepared in compliance with MASB 26, Interim Financial Reporting and paragraph 9.22 of the MSEB Listing Requirements. It should be read in conjunction with the audited financial statements for the financial year ended 31 January 2003.</t>
  </si>
  <si>
    <t>Bankers' guarantees for</t>
  </si>
  <si>
    <t>There was no borrowing or debt security in any foreign currency.</t>
  </si>
  <si>
    <t>MSEB Listing Requirements (Part A of Appendix 9B)</t>
  </si>
  <si>
    <t xml:space="preserve">  - issuance of employment permits</t>
  </si>
  <si>
    <t>The above case was heard on 3 March 2004 and the Court will make decision on 19 May 2004.</t>
  </si>
  <si>
    <t>There were no significant changes in the composition of the Group during the current financial quarter under review except disposal of a pre-operating wholly-owned subsidiary, namely Innsberg Media Sdn. Bhd., for a total cash consideration of RM2.00 (Note 4).</t>
  </si>
  <si>
    <t>The increase in group profit before taxation was mainly due to improvement in sales of relatively higher profit margin product items.</t>
  </si>
  <si>
    <t>a)</t>
  </si>
  <si>
    <t>festive holidays resulting in lower turnover;</t>
  </si>
  <si>
    <t>b)</t>
  </si>
  <si>
    <t>c)</t>
  </si>
  <si>
    <t>sales promotions.</t>
  </si>
  <si>
    <t>For the current financial quarter under review, the group profit before taxation was lower by 33.63% as compared with the preceding financial quarter due to:</t>
  </si>
  <si>
    <t>Barring unforeseen factors, the Board is of the opinion that the Group is expected to perform satisfactorily for the financial year ending 31 January 2005.</t>
  </si>
  <si>
    <t>Letters of credit for imports of raw materials</t>
  </si>
  <si>
    <t xml:space="preserve">  - electricity supplies</t>
  </si>
  <si>
    <t xml:space="preserve">  - custom duties for exports</t>
  </si>
  <si>
    <t>The unquoted shares in a pre-operating wholly-owned subsidiary comprising of 2 ordinary shares of RM1.00 each were disposed of for a total cash consideration of RM2.00. Apart from this, there was no other  sale of investments in unquoted shares and properties for the current financial quarter.</t>
  </si>
  <si>
    <t xml:space="preserve">      Profit from operating activities</t>
  </si>
  <si>
    <t xml:space="preserve">   Add/ (Less):</t>
  </si>
  <si>
    <t>- Plant and equipment</t>
  </si>
  <si>
    <t>The Board of Directors authorised this interim financial report for issue on 30 March 2004.</t>
  </si>
  <si>
    <t>30 March 2004</t>
  </si>
  <si>
    <t>lower profit as result of year-end adjustments including obsolete inventories written off, allowance for trade receivables; and</t>
  </si>
</sst>
</file>

<file path=xl/styles.xml><?xml version="1.0" encoding="utf-8"?>
<styleSheet xmlns="http://schemas.openxmlformats.org/spreadsheetml/2006/main">
  <numFmts count="18">
    <numFmt numFmtId="5" formatCode="&quot;RM&quot;#,##0_);\(&quot;RM&quot;#,##0\)"/>
    <numFmt numFmtId="6" formatCode="&quot;RM&quot;#,##0_);[Red]\(&quot;RM&quot;#,##0\)"/>
    <numFmt numFmtId="7" formatCode="&quot;RM&quot;#,##0.00_);\(&quot;RM&quot;#,##0.00\)"/>
    <numFmt numFmtId="8" formatCode="&quot;RM&quot;#,##0.00_);[Red]\(&quot;RM&quot;#,##0.00\)"/>
    <numFmt numFmtId="42" formatCode="_(&quot;RM&quot;* #,##0_);_(&quot;RM&quot;* \(#,##0\);_(&quot;RM&quot;* &quot;-&quot;_);_(@_)"/>
    <numFmt numFmtId="41" formatCode="_(* #,##0_);_(* \(#,##0\);_(* &quot;-&quot;_);_(@_)"/>
    <numFmt numFmtId="44" formatCode="_(&quot;RM&quot;* #,##0.00_);_(&quot;RM&quot;* \(#,##0.00\);_(&quot;RM&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_(* #,##0.0_);_(* \(#,##0.0\);_(* &quot;-&quot;??_);_(@_)"/>
    <numFmt numFmtId="171" formatCode="_(* #,##0_);_(* \(#,##0\);_(* &quot;-&quot;??_);_(@_)"/>
    <numFmt numFmtId="172" formatCode="_(* #,##0.000_);_(* \(#,##0.000\);_(* &quot;-&quot;??_);_(@_)"/>
    <numFmt numFmtId="173" formatCode="_(* #,##0.0000_);_(* \(#,##0.0000\);_(* &quot;-&quot;??_);_(@_)"/>
  </numFmts>
  <fonts count="12">
    <font>
      <sz val="12"/>
      <name val="Times New Roman"/>
      <family val="0"/>
    </font>
    <font>
      <u val="single"/>
      <sz val="12"/>
      <name val="Times New Roman"/>
      <family val="1"/>
    </font>
    <font>
      <b/>
      <sz val="12"/>
      <name val="Times New Roman"/>
      <family val="1"/>
    </font>
    <font>
      <b/>
      <u val="single"/>
      <sz val="12"/>
      <name val="Times New Roman"/>
      <family val="1"/>
    </font>
    <font>
      <b/>
      <sz val="14"/>
      <name val="Times New Roman"/>
      <family val="1"/>
    </font>
    <font>
      <sz val="16"/>
      <name val="Times New Roman"/>
      <family val="1"/>
    </font>
    <font>
      <sz val="10"/>
      <name val="Times New Roman"/>
      <family val="1"/>
    </font>
    <font>
      <sz val="14"/>
      <name val="Times New Roman"/>
      <family val="1"/>
    </font>
    <font>
      <b/>
      <sz val="10"/>
      <name val="Times New Roman"/>
      <family val="1"/>
    </font>
    <font>
      <b/>
      <i/>
      <sz val="12"/>
      <name val="Times New Roman"/>
      <family val="1"/>
    </font>
    <font>
      <b/>
      <u val="single"/>
      <sz val="16"/>
      <name val="Times New Roman"/>
      <family val="1"/>
    </font>
    <font>
      <sz val="12"/>
      <color indexed="10"/>
      <name val="Times New Roman"/>
      <family val="1"/>
    </font>
  </fonts>
  <fills count="2">
    <fill>
      <patternFill/>
    </fill>
    <fill>
      <patternFill patternType="gray125"/>
    </fill>
  </fills>
  <borders count="7">
    <border>
      <left/>
      <right/>
      <top/>
      <bottom/>
      <diagonal/>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44">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2" fillId="0" borderId="0" xfId="0" applyFont="1" applyAlignment="1">
      <alignment horizontal="center"/>
    </xf>
    <xf numFmtId="171" fontId="0" fillId="0" borderId="0" xfId="15" applyNumberFormat="1" applyAlignment="1">
      <alignment/>
    </xf>
    <xf numFmtId="171" fontId="0" fillId="0" borderId="1" xfId="15" applyNumberFormat="1" applyBorder="1" applyAlignment="1">
      <alignment/>
    </xf>
    <xf numFmtId="0" fontId="0" fillId="0" borderId="0" xfId="0" applyBorder="1" applyAlignment="1">
      <alignment/>
    </xf>
    <xf numFmtId="0" fontId="2" fillId="0" borderId="0" xfId="0" applyFont="1" applyBorder="1" applyAlignment="1">
      <alignment/>
    </xf>
    <xf numFmtId="171" fontId="0" fillId="0" borderId="0" xfId="15" applyNumberFormat="1" applyBorder="1" applyAlignment="1">
      <alignment/>
    </xf>
    <xf numFmtId="0" fontId="0" fillId="0" borderId="0" xfId="0" applyBorder="1" applyAlignment="1" quotePrefix="1">
      <alignment horizontal="center"/>
    </xf>
    <xf numFmtId="171" fontId="0" fillId="0" borderId="0" xfId="15" applyNumberFormat="1" applyFont="1" applyBorder="1" applyAlignment="1">
      <alignment/>
    </xf>
    <xf numFmtId="0" fontId="0" fillId="0" borderId="0" xfId="0" applyFill="1" applyBorder="1" applyAlignment="1">
      <alignment/>
    </xf>
    <xf numFmtId="0" fontId="2" fillId="0" borderId="0" xfId="0" applyFont="1" applyFill="1" applyBorder="1" applyAlignment="1">
      <alignment/>
    </xf>
    <xf numFmtId="171" fontId="0" fillId="0" borderId="2" xfId="15" applyNumberFormat="1" applyBorder="1" applyAlignment="1">
      <alignment/>
    </xf>
    <xf numFmtId="171" fontId="0" fillId="0" borderId="0" xfId="15" applyNumberFormat="1" applyFont="1" applyBorder="1" applyAlignment="1">
      <alignment horizontal="center"/>
    </xf>
    <xf numFmtId="43" fontId="0" fillId="0" borderId="0" xfId="15" applyBorder="1" applyAlignment="1">
      <alignment/>
    </xf>
    <xf numFmtId="43" fontId="0" fillId="0" borderId="2" xfId="15" applyBorder="1" applyAlignment="1">
      <alignment/>
    </xf>
    <xf numFmtId="0" fontId="2" fillId="0" borderId="0" xfId="0" applyFont="1" applyBorder="1" applyAlignment="1">
      <alignment horizontal="center"/>
    </xf>
    <xf numFmtId="0" fontId="0" fillId="0" borderId="0" xfId="0" applyFont="1" applyAlignment="1">
      <alignment horizontal="center"/>
    </xf>
    <xf numFmtId="0" fontId="0" fillId="0" borderId="0" xfId="0" applyFont="1" applyAlignment="1">
      <alignment/>
    </xf>
    <xf numFmtId="0" fontId="0" fillId="0" borderId="0" xfId="0" applyFont="1" applyAlignment="1" quotePrefix="1">
      <alignment/>
    </xf>
    <xf numFmtId="0" fontId="0" fillId="0" borderId="0" xfId="0" applyFont="1" applyBorder="1" applyAlignment="1">
      <alignment/>
    </xf>
    <xf numFmtId="171" fontId="0" fillId="0" borderId="0" xfId="15" applyNumberFormat="1" applyFont="1" applyAlignment="1">
      <alignment/>
    </xf>
    <xf numFmtId="171" fontId="0" fillId="0" borderId="1" xfId="15" applyNumberFormat="1" applyFont="1" applyBorder="1" applyAlignment="1">
      <alignment/>
    </xf>
    <xf numFmtId="0" fontId="5" fillId="0" borderId="0" xfId="0" applyFont="1" applyAlignment="1">
      <alignment/>
    </xf>
    <xf numFmtId="0" fontId="6" fillId="0" borderId="0" xfId="0" applyFont="1" applyAlignment="1">
      <alignment/>
    </xf>
    <xf numFmtId="0" fontId="7" fillId="0" borderId="0" xfId="0" applyFont="1" applyAlignment="1">
      <alignment/>
    </xf>
    <xf numFmtId="0" fontId="3" fillId="0" borderId="0" xfId="0" applyFont="1" applyAlignment="1">
      <alignment horizontal="center"/>
    </xf>
    <xf numFmtId="171" fontId="0" fillId="0" borderId="3" xfId="15" applyNumberFormat="1" applyBorder="1" applyAlignment="1">
      <alignment/>
    </xf>
    <xf numFmtId="0" fontId="0" fillId="0" borderId="0" xfId="0" applyAlignment="1">
      <alignment horizontal="justify"/>
    </xf>
    <xf numFmtId="0" fontId="1" fillId="0" borderId="0" xfId="0" applyFont="1" applyAlignment="1" quotePrefix="1">
      <alignment horizontal="center"/>
    </xf>
    <xf numFmtId="0" fontId="1" fillId="0" borderId="0" xfId="0" applyFont="1" applyAlignment="1">
      <alignment horizontal="center"/>
    </xf>
    <xf numFmtId="0" fontId="0" fillId="0" borderId="0" xfId="0" applyFont="1" applyAlignment="1">
      <alignment horizontal="right"/>
    </xf>
    <xf numFmtId="171" fontId="0" fillId="0" borderId="3" xfId="15" applyNumberFormat="1" applyFont="1" applyBorder="1" applyAlignment="1">
      <alignment/>
    </xf>
    <xf numFmtId="171" fontId="0" fillId="0" borderId="2" xfId="15" applyNumberFormat="1" applyFont="1" applyBorder="1" applyAlignment="1">
      <alignment/>
    </xf>
    <xf numFmtId="0" fontId="0" fillId="0" borderId="0" xfId="0" applyFont="1" applyAlignment="1">
      <alignment/>
    </xf>
    <xf numFmtId="0" fontId="0" fillId="0" borderId="0" xfId="0" applyAlignment="1">
      <alignment/>
    </xf>
    <xf numFmtId="43" fontId="0" fillId="0" borderId="2" xfId="15" applyFont="1" applyBorder="1" applyAlignment="1">
      <alignment/>
    </xf>
    <xf numFmtId="0" fontId="0" fillId="0" borderId="0" xfId="0" applyFont="1" applyAlignment="1" quotePrefix="1">
      <alignment/>
    </xf>
    <xf numFmtId="0" fontId="3" fillId="0" borderId="0" xfId="0" applyFont="1" applyAlignment="1">
      <alignment/>
    </xf>
    <xf numFmtId="43" fontId="0" fillId="0" borderId="0" xfId="15" applyFont="1" applyAlignment="1">
      <alignment/>
    </xf>
    <xf numFmtId="171" fontId="0" fillId="0" borderId="4" xfId="15" applyNumberFormat="1" applyFont="1" applyBorder="1" applyAlignment="1">
      <alignment/>
    </xf>
    <xf numFmtId="171" fontId="0" fillId="0" borderId="2" xfId="0" applyNumberFormat="1" applyFont="1" applyBorder="1" applyAlignment="1">
      <alignment/>
    </xf>
    <xf numFmtId="0" fontId="0" fillId="0" borderId="0" xfId="0" applyAlignment="1" quotePrefix="1">
      <alignment/>
    </xf>
    <xf numFmtId="171" fontId="0" fillId="0" borderId="0" xfId="15" applyNumberFormat="1" applyFont="1" applyAlignment="1">
      <alignment/>
    </xf>
    <xf numFmtId="171" fontId="0" fillId="0" borderId="4" xfId="15" applyNumberFormat="1" applyFont="1" applyBorder="1" applyAlignment="1">
      <alignment/>
    </xf>
    <xf numFmtId="171" fontId="0" fillId="0" borderId="2" xfId="15" applyNumberFormat="1" applyFont="1" applyBorder="1" applyAlignment="1">
      <alignment/>
    </xf>
    <xf numFmtId="0" fontId="0" fillId="0" borderId="0" xfId="0" applyFont="1" applyBorder="1" applyAlignment="1">
      <alignment horizontal="center"/>
    </xf>
    <xf numFmtId="0" fontId="0" fillId="0" borderId="3" xfId="0" applyFont="1" applyBorder="1" applyAlignment="1">
      <alignment/>
    </xf>
    <xf numFmtId="171" fontId="0" fillId="0" borderId="0" xfId="15" applyNumberFormat="1" applyFont="1" applyAlignment="1">
      <alignment horizontal="center"/>
    </xf>
    <xf numFmtId="0" fontId="3" fillId="0" borderId="0" xfId="0" applyFont="1" applyAlignment="1">
      <alignment horizontal="centerContinuous"/>
    </xf>
    <xf numFmtId="0" fontId="0" fillId="0" borderId="0" xfId="0" applyFont="1" applyAlignment="1">
      <alignment horizontal="centerContinuous"/>
    </xf>
    <xf numFmtId="0" fontId="0" fillId="0" borderId="0" xfId="0" applyAlignment="1">
      <alignment horizontal="centerContinuous"/>
    </xf>
    <xf numFmtId="171" fontId="3" fillId="0" borderId="0" xfId="15" applyNumberFormat="1" applyFont="1" applyAlignment="1">
      <alignment horizontal="center"/>
    </xf>
    <xf numFmtId="0" fontId="3" fillId="0" borderId="0" xfId="0" applyFont="1" applyAlignment="1" quotePrefix="1">
      <alignment horizontal="centerContinuous"/>
    </xf>
    <xf numFmtId="171" fontId="2" fillId="0" borderId="0" xfId="15" applyNumberFormat="1" applyFont="1" applyAlignment="1">
      <alignment horizontal="center"/>
    </xf>
    <xf numFmtId="171" fontId="2" fillId="0" borderId="0" xfId="15" applyNumberFormat="1" applyFont="1" applyAlignment="1">
      <alignment horizontal="centerContinuous"/>
    </xf>
    <xf numFmtId="171" fontId="2" fillId="0" borderId="0" xfId="15" applyNumberFormat="1" applyFont="1" applyAlignment="1">
      <alignment/>
    </xf>
    <xf numFmtId="171" fontId="0" fillId="0" borderId="0" xfId="15" applyNumberFormat="1" applyFont="1" applyAlignment="1">
      <alignment horizontal="centerContinuous"/>
    </xf>
    <xf numFmtId="171" fontId="0" fillId="0" borderId="0" xfId="15" applyNumberFormat="1" applyFont="1" applyBorder="1" applyAlignment="1">
      <alignment/>
    </xf>
    <xf numFmtId="171" fontId="0" fillId="0" borderId="0" xfId="15" applyNumberFormat="1" applyFont="1" applyAlignment="1">
      <alignment horizontal="left"/>
    </xf>
    <xf numFmtId="171" fontId="2" fillId="0" borderId="0" xfId="15" applyNumberFormat="1" applyFont="1" applyAlignment="1" quotePrefix="1">
      <alignment horizontal="left"/>
    </xf>
    <xf numFmtId="171" fontId="0" fillId="0" borderId="1" xfId="15" applyNumberFormat="1" applyFont="1" applyBorder="1" applyAlignment="1">
      <alignment horizontal="right"/>
    </xf>
    <xf numFmtId="171" fontId="0" fillId="0" borderId="0" xfId="15" applyNumberFormat="1" applyFont="1" applyBorder="1" applyAlignment="1">
      <alignment horizontal="right"/>
    </xf>
    <xf numFmtId="171" fontId="0" fillId="0" borderId="0" xfId="15" applyNumberFormat="1" applyFont="1" applyAlignment="1" quotePrefix="1">
      <alignment horizontal="left"/>
    </xf>
    <xf numFmtId="171" fontId="2" fillId="0" borderId="0" xfId="15" applyNumberFormat="1" applyFont="1" applyAlignment="1">
      <alignment/>
    </xf>
    <xf numFmtId="171" fontId="0" fillId="0" borderId="0" xfId="0" applyNumberFormat="1" applyFont="1" applyAlignment="1">
      <alignment/>
    </xf>
    <xf numFmtId="171" fontId="0" fillId="0" borderId="3" xfId="15" applyNumberFormat="1" applyFont="1" applyBorder="1" applyAlignment="1">
      <alignment horizontal="centerContinuous"/>
    </xf>
    <xf numFmtId="171" fontId="0" fillId="0" borderId="3" xfId="15" applyNumberFormat="1" applyFont="1" applyBorder="1" applyAlignment="1">
      <alignment horizontal="right"/>
    </xf>
    <xf numFmtId="43" fontId="0" fillId="0" borderId="2" xfId="15" applyFont="1" applyBorder="1" applyAlignment="1" quotePrefix="1">
      <alignment horizontal="center"/>
    </xf>
    <xf numFmtId="171" fontId="0" fillId="0" borderId="0" xfId="0" applyNumberFormat="1" applyAlignment="1">
      <alignment/>
    </xf>
    <xf numFmtId="0" fontId="0" fillId="0" borderId="0" xfId="0" applyFont="1" applyFill="1" applyBorder="1" applyAlignment="1">
      <alignment/>
    </xf>
    <xf numFmtId="171" fontId="2" fillId="0" borderId="0" xfId="15" applyNumberFormat="1" applyFont="1" applyBorder="1" applyAlignment="1">
      <alignment horizontal="center"/>
    </xf>
    <xf numFmtId="171" fontId="2" fillId="0" borderId="0" xfId="15" applyNumberFormat="1" applyFont="1" applyBorder="1" applyAlignment="1">
      <alignment/>
    </xf>
    <xf numFmtId="171" fontId="3" fillId="0" borderId="0" xfId="15" applyNumberFormat="1" applyFont="1" applyBorder="1" applyAlignment="1">
      <alignment horizontal="center"/>
    </xf>
    <xf numFmtId="171" fontId="1" fillId="0" borderId="0" xfId="15" applyNumberFormat="1" applyFont="1" applyBorder="1" applyAlignment="1">
      <alignment/>
    </xf>
    <xf numFmtId="171" fontId="3" fillId="0" borderId="0" xfId="15" applyNumberFormat="1" applyFont="1" applyFill="1" applyBorder="1" applyAlignment="1">
      <alignment horizontal="center"/>
    </xf>
    <xf numFmtId="171" fontId="0" fillId="0" borderId="0" xfId="15" applyNumberFormat="1" applyFont="1" applyAlignment="1">
      <alignment/>
    </xf>
    <xf numFmtId="171" fontId="0" fillId="0" borderId="0" xfId="15" applyNumberFormat="1" applyFont="1" applyBorder="1" applyAlignment="1">
      <alignment horizontal="center"/>
    </xf>
    <xf numFmtId="171" fontId="0" fillId="0" borderId="0" xfId="15" applyNumberFormat="1" applyAlignment="1">
      <alignment/>
    </xf>
    <xf numFmtId="0" fontId="0" fillId="0" borderId="0" xfId="0" applyFont="1" applyAlignment="1">
      <alignment horizontal="justify" vertical="top"/>
    </xf>
    <xf numFmtId="171" fontId="0" fillId="0" borderId="2" xfId="15" applyNumberFormat="1" applyBorder="1" applyAlignment="1">
      <alignment/>
    </xf>
    <xf numFmtId="0" fontId="0" fillId="0" borderId="0" xfId="0" applyFont="1" applyAlignment="1">
      <alignment horizontal="justify"/>
    </xf>
    <xf numFmtId="41" fontId="0" fillId="0" borderId="0" xfId="0" applyNumberFormat="1" applyFont="1" applyAlignment="1">
      <alignment/>
    </xf>
    <xf numFmtId="0" fontId="0" fillId="0" borderId="0" xfId="0" applyFont="1" applyAlignment="1">
      <alignment horizontal="center" vertical="center"/>
    </xf>
    <xf numFmtId="0" fontId="0" fillId="0" borderId="0" xfId="0" applyFont="1" applyAlignment="1">
      <alignment horizontal="left"/>
    </xf>
    <xf numFmtId="171" fontId="0" fillId="0" borderId="0" xfId="15" applyNumberFormat="1" applyFont="1" applyBorder="1" applyAlignment="1" quotePrefix="1">
      <alignment horizontal="right"/>
    </xf>
    <xf numFmtId="0" fontId="2" fillId="0" borderId="0" xfId="0" applyFont="1" applyAlignment="1">
      <alignment/>
    </xf>
    <xf numFmtId="171" fontId="0" fillId="0" borderId="0" xfId="15" applyNumberFormat="1" applyBorder="1" applyAlignment="1">
      <alignment/>
    </xf>
    <xf numFmtId="171" fontId="0" fillId="0" borderId="0" xfId="15" applyNumberFormat="1" applyFont="1" applyBorder="1" applyAlignment="1">
      <alignment/>
    </xf>
    <xf numFmtId="43" fontId="0" fillId="0" borderId="0" xfId="0" applyNumberFormat="1" applyFont="1" applyAlignment="1">
      <alignment/>
    </xf>
    <xf numFmtId="0" fontId="0" fillId="0" borderId="0" xfId="0" applyFont="1" applyFill="1" applyAlignment="1">
      <alignment horizontal="left"/>
    </xf>
    <xf numFmtId="0" fontId="1" fillId="0" borderId="0" xfId="0" applyFont="1" applyBorder="1" applyAlignment="1">
      <alignment horizontal="center"/>
    </xf>
    <xf numFmtId="0" fontId="3" fillId="0" borderId="0" xfId="0" applyFont="1" applyBorder="1" applyAlignment="1">
      <alignment/>
    </xf>
    <xf numFmtId="171" fontId="0" fillId="0" borderId="0" xfId="0" applyNumberFormat="1" applyFont="1" applyBorder="1" applyAlignment="1">
      <alignment/>
    </xf>
    <xf numFmtId="0" fontId="0" fillId="0" borderId="0" xfId="0" applyAlignment="1" quotePrefix="1">
      <alignment horizontal="right"/>
    </xf>
    <xf numFmtId="0" fontId="0" fillId="0" borderId="0" xfId="0" applyFont="1" applyAlignment="1" quotePrefix="1">
      <alignment horizontal="right"/>
    </xf>
    <xf numFmtId="171" fontId="11" fillId="0" borderId="0" xfId="15" applyNumberFormat="1" applyFont="1" applyAlignment="1">
      <alignment/>
    </xf>
    <xf numFmtId="0" fontId="0" fillId="0" borderId="0" xfId="0" applyFill="1" applyBorder="1" applyAlignment="1" quotePrefix="1">
      <alignment/>
    </xf>
    <xf numFmtId="0" fontId="0" fillId="0" borderId="0" xfId="0" applyFont="1" applyFill="1" applyBorder="1" applyAlignment="1" quotePrefix="1">
      <alignment/>
    </xf>
    <xf numFmtId="171" fontId="0" fillId="0" borderId="0" xfId="0" applyNumberFormat="1" applyFont="1" applyAlignment="1">
      <alignment/>
    </xf>
    <xf numFmtId="171" fontId="0" fillId="0" borderId="0" xfId="0" applyNumberFormat="1" applyBorder="1" applyAlignment="1" quotePrefix="1">
      <alignment horizontal="center"/>
    </xf>
    <xf numFmtId="0" fontId="0" fillId="0" borderId="0" xfId="0" applyFont="1" applyAlignment="1" quotePrefix="1">
      <alignment horizontal="left"/>
    </xf>
    <xf numFmtId="0" fontId="0" fillId="0" borderId="0" xfId="0" applyFont="1" applyFill="1" applyAlignment="1">
      <alignment/>
    </xf>
    <xf numFmtId="43" fontId="0" fillId="0" borderId="0" xfId="0" applyNumberFormat="1" applyFont="1" applyAlignment="1">
      <alignment/>
    </xf>
    <xf numFmtId="171" fontId="0" fillId="0" borderId="0" xfId="0" applyNumberFormat="1" applyFont="1" applyAlignment="1">
      <alignment horizontal="left"/>
    </xf>
    <xf numFmtId="0" fontId="3" fillId="0" borderId="0" xfId="0" applyFont="1" applyAlignment="1" quotePrefix="1">
      <alignment horizontal="center"/>
    </xf>
    <xf numFmtId="0" fontId="3" fillId="0" borderId="0" xfId="0" applyFont="1" applyBorder="1" applyAlignment="1">
      <alignment/>
    </xf>
    <xf numFmtId="41" fontId="0" fillId="0" borderId="2" xfId="0" applyNumberFormat="1" applyFont="1" applyBorder="1" applyAlignment="1">
      <alignment/>
    </xf>
    <xf numFmtId="171" fontId="0" fillId="0" borderId="0" xfId="0" applyNumberFormat="1" applyBorder="1" applyAlignment="1">
      <alignment/>
    </xf>
    <xf numFmtId="43" fontId="0" fillId="0" borderId="0" xfId="15" applyFont="1" applyBorder="1" applyAlignment="1" quotePrefix="1">
      <alignment horizontal="right"/>
    </xf>
    <xf numFmtId="0" fontId="0" fillId="0" borderId="0" xfId="0" applyAlignment="1">
      <alignment horizontal="justify" vertical="center"/>
    </xf>
    <xf numFmtId="16" fontId="0" fillId="0" borderId="0" xfId="0" applyNumberFormat="1" applyFont="1" applyAlignment="1" quotePrefix="1">
      <alignment horizontal="center"/>
    </xf>
    <xf numFmtId="0" fontId="1" fillId="0" borderId="0" xfId="0" applyFont="1" applyBorder="1" applyAlignment="1">
      <alignment horizontal="center"/>
    </xf>
    <xf numFmtId="0" fontId="0" fillId="0" borderId="1" xfId="0" applyFont="1" applyBorder="1" applyAlignment="1">
      <alignment horizontal="center"/>
    </xf>
    <xf numFmtId="0" fontId="2" fillId="0" borderId="0" xfId="0" applyFont="1" applyAlignment="1">
      <alignment horizontal="justify"/>
    </xf>
    <xf numFmtId="0" fontId="0" fillId="0" borderId="0" xfId="0" applyFont="1" applyAlignment="1">
      <alignment horizontal="justify" vertical="top"/>
    </xf>
    <xf numFmtId="0" fontId="2" fillId="0" borderId="0" xfId="0" applyFont="1" applyAlignment="1">
      <alignment horizontal="center"/>
    </xf>
    <xf numFmtId="0" fontId="0" fillId="0" borderId="0" xfId="0" applyAlignment="1">
      <alignment horizontal="center"/>
    </xf>
    <xf numFmtId="0" fontId="3" fillId="0" borderId="0" xfId="0" applyFont="1" applyAlignment="1">
      <alignment horizontal="center"/>
    </xf>
    <xf numFmtId="0" fontId="10" fillId="0" borderId="0" xfId="0" applyFont="1" applyAlignment="1">
      <alignment horizontal="center"/>
    </xf>
    <xf numFmtId="0" fontId="8" fillId="0" borderId="0" xfId="0" applyFont="1" applyAlignment="1">
      <alignment horizontal="center"/>
    </xf>
    <xf numFmtId="0" fontId="9" fillId="0" borderId="0" xfId="0" applyFont="1" applyAlignment="1">
      <alignment horizontal="center"/>
    </xf>
    <xf numFmtId="0" fontId="4" fillId="0" borderId="0" xfId="0" applyFont="1" applyAlignment="1">
      <alignment horizontal="center"/>
    </xf>
    <xf numFmtId="15" fontId="2" fillId="0" borderId="0" xfId="0" applyNumberFormat="1" applyFont="1" applyAlignment="1" quotePrefix="1">
      <alignment horizontal="center"/>
    </xf>
    <xf numFmtId="171" fontId="0" fillId="0" borderId="1" xfId="15" applyNumberFormat="1" applyFont="1" applyBorder="1" applyAlignment="1">
      <alignment horizontal="center"/>
    </xf>
    <xf numFmtId="171" fontId="0" fillId="0" borderId="5" xfId="15" applyNumberFormat="1" applyFont="1" applyBorder="1" applyAlignment="1">
      <alignment horizontal="center"/>
    </xf>
    <xf numFmtId="171" fontId="0" fillId="0" borderId="6" xfId="15" applyNumberFormat="1" applyFont="1" applyBorder="1" applyAlignment="1">
      <alignment horizontal="center"/>
    </xf>
    <xf numFmtId="0" fontId="0" fillId="0" borderId="0" xfId="0" applyAlignment="1">
      <alignment horizontal="justify"/>
    </xf>
    <xf numFmtId="171" fontId="0" fillId="0" borderId="0" xfId="15" applyNumberFormat="1" applyFont="1" applyAlignment="1">
      <alignment horizontal="center"/>
    </xf>
    <xf numFmtId="0" fontId="3" fillId="0" borderId="0" xfId="0" applyFont="1" applyAlignment="1" quotePrefix="1">
      <alignment horizontal="center"/>
    </xf>
    <xf numFmtId="16" fontId="2" fillId="0" borderId="0" xfId="0" applyNumberFormat="1" applyFont="1" applyAlignment="1" quotePrefix="1">
      <alignment horizontal="center"/>
    </xf>
    <xf numFmtId="0" fontId="2" fillId="0" borderId="0" xfId="0" applyFont="1" applyBorder="1" applyAlignment="1">
      <alignment horizontal="center"/>
    </xf>
    <xf numFmtId="171" fontId="0" fillId="0" borderId="0" xfId="15" applyNumberFormat="1" applyFont="1" applyBorder="1" applyAlignment="1">
      <alignment horizontal="center"/>
    </xf>
    <xf numFmtId="171" fontId="0" fillId="0" borderId="4" xfId="15" applyNumberFormat="1" applyFont="1" applyBorder="1" applyAlignment="1">
      <alignment horizontal="center"/>
    </xf>
    <xf numFmtId="0" fontId="3" fillId="0" borderId="0" xfId="0" applyFont="1" applyBorder="1" applyAlignment="1">
      <alignment horizontal="center"/>
    </xf>
    <xf numFmtId="0" fontId="0" fillId="0" borderId="0" xfId="0" applyBorder="1" applyAlignment="1">
      <alignment horizontal="center"/>
    </xf>
    <xf numFmtId="0" fontId="0" fillId="0" borderId="0" xfId="0" applyFont="1" applyAlignment="1">
      <alignment horizontal="justify"/>
    </xf>
    <xf numFmtId="0" fontId="0" fillId="0" borderId="0" xfId="0" applyFont="1" applyAlignment="1">
      <alignment horizontal="center"/>
    </xf>
    <xf numFmtId="0" fontId="0" fillId="0" borderId="5" xfId="0" applyFont="1" applyBorder="1" applyAlignment="1">
      <alignment horizontal="center"/>
    </xf>
    <xf numFmtId="0" fontId="0" fillId="0" borderId="4" xfId="0" applyFont="1" applyBorder="1" applyAlignment="1">
      <alignment horizontal="center"/>
    </xf>
    <xf numFmtId="0" fontId="0" fillId="0" borderId="6" xfId="0" applyFont="1" applyBorder="1" applyAlignment="1">
      <alignment horizontal="center"/>
    </xf>
    <xf numFmtId="0" fontId="0" fillId="0" borderId="0" xfId="0" applyFont="1" applyAlignment="1">
      <alignment horizontal="justify"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1:I21"/>
  <sheetViews>
    <sheetView tabSelected="1" workbookViewId="0" topLeftCell="A10">
      <selection activeCell="I24" sqref="I24"/>
    </sheetView>
  </sheetViews>
  <sheetFormatPr defaultColWidth="9.00390625" defaultRowHeight="15.75"/>
  <sheetData>
    <row r="11" spans="1:9" s="25" customFormat="1" ht="20.25">
      <c r="A11" s="121" t="s">
        <v>145</v>
      </c>
      <c r="B11" s="121"/>
      <c r="C11" s="121"/>
      <c r="D11" s="121"/>
      <c r="E11" s="121"/>
      <c r="F11" s="121"/>
      <c r="G11" s="121"/>
      <c r="H11" s="121"/>
      <c r="I11" s="121"/>
    </row>
    <row r="12" spans="1:9" s="26" customFormat="1" ht="12.75">
      <c r="A12" s="122" t="s">
        <v>72</v>
      </c>
      <c r="B12" s="122"/>
      <c r="C12" s="122"/>
      <c r="D12" s="122"/>
      <c r="E12" s="122"/>
      <c r="F12" s="122"/>
      <c r="G12" s="122"/>
      <c r="H12" s="122"/>
      <c r="I12" s="122"/>
    </row>
    <row r="13" spans="1:9" s="26" customFormat="1" ht="12.75">
      <c r="A13" s="122" t="s">
        <v>213</v>
      </c>
      <c r="B13" s="122"/>
      <c r="C13" s="122"/>
      <c r="D13" s="122"/>
      <c r="E13" s="122"/>
      <c r="F13" s="122"/>
      <c r="G13" s="122"/>
      <c r="H13" s="122"/>
      <c r="I13" s="122"/>
    </row>
    <row r="17" spans="1:9" s="27" customFormat="1" ht="18.75">
      <c r="A17" s="124" t="s">
        <v>304</v>
      </c>
      <c r="B17" s="124"/>
      <c r="C17" s="124"/>
      <c r="D17" s="124"/>
      <c r="E17" s="124"/>
      <c r="F17" s="124"/>
      <c r="G17" s="124"/>
      <c r="H17" s="124"/>
      <c r="I17" s="124"/>
    </row>
    <row r="18" spans="1:9" ht="15.75">
      <c r="A18" s="118" t="s">
        <v>306</v>
      </c>
      <c r="B18" s="118"/>
      <c r="C18" s="118"/>
      <c r="D18" s="118"/>
      <c r="E18" s="118"/>
      <c r="F18" s="118"/>
      <c r="G18" s="118"/>
      <c r="H18" s="118"/>
      <c r="I18" s="118"/>
    </row>
    <row r="19" spans="1:9" ht="15.75">
      <c r="A19" s="125" t="s">
        <v>307</v>
      </c>
      <c r="B19" s="118"/>
      <c r="C19" s="118"/>
      <c r="D19" s="118"/>
      <c r="E19" s="118"/>
      <c r="F19" s="118"/>
      <c r="G19" s="118"/>
      <c r="H19" s="118"/>
      <c r="I19" s="118"/>
    </row>
    <row r="20" ht="15.75">
      <c r="A20" s="2"/>
    </row>
    <row r="21" spans="1:9" ht="15.75">
      <c r="A21" s="123" t="s">
        <v>73</v>
      </c>
      <c r="B21" s="123"/>
      <c r="C21" s="123"/>
      <c r="D21" s="123"/>
      <c r="E21" s="123"/>
      <c r="F21" s="123"/>
      <c r="G21" s="123"/>
      <c r="H21" s="123"/>
      <c r="I21" s="123"/>
    </row>
  </sheetData>
  <mergeCells count="7">
    <mergeCell ref="A11:I11"/>
    <mergeCell ref="A12:I12"/>
    <mergeCell ref="A13:I13"/>
    <mergeCell ref="A21:I21"/>
    <mergeCell ref="A17:I17"/>
    <mergeCell ref="A18:I18"/>
    <mergeCell ref="A19:I19"/>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19"/>
  <sheetViews>
    <sheetView workbookViewId="0" topLeftCell="A1">
      <selection activeCell="A18" sqref="A18"/>
    </sheetView>
  </sheetViews>
  <sheetFormatPr defaultColWidth="9.00390625" defaultRowHeight="15.75"/>
  <cols>
    <col min="2" max="2" width="2.50390625" style="0" customWidth="1"/>
    <col min="9" max="9" width="15.25390625" style="0" customWidth="1"/>
  </cols>
  <sheetData>
    <row r="1" spans="1:2" ht="15.75">
      <c r="A1" s="126" t="s">
        <v>172</v>
      </c>
      <c r="B1" s="126"/>
    </row>
    <row r="2" spans="1:9" ht="15.75">
      <c r="A2" s="127" t="s">
        <v>212</v>
      </c>
      <c r="B2" s="128"/>
      <c r="I2" s="96" t="s">
        <v>46</v>
      </c>
    </row>
    <row r="5" spans="1:9" s="20" customFormat="1" ht="15.75">
      <c r="A5" s="120" t="str">
        <f>+Cover!A11</f>
        <v>MINTYE INDUSTRIES BHD.</v>
      </c>
      <c r="B5" s="120"/>
      <c r="C5" s="120"/>
      <c r="D5" s="120"/>
      <c r="E5" s="120"/>
      <c r="F5" s="120"/>
      <c r="G5" s="120"/>
      <c r="H5" s="120"/>
      <c r="I5" s="120"/>
    </row>
    <row r="6" spans="1:9" ht="15.75">
      <c r="A6" s="119" t="s">
        <v>74</v>
      </c>
      <c r="B6" s="119"/>
      <c r="C6" s="119"/>
      <c r="D6" s="119"/>
      <c r="E6" s="119"/>
      <c r="F6" s="119"/>
      <c r="G6" s="119"/>
      <c r="H6" s="119"/>
      <c r="I6" s="119"/>
    </row>
    <row r="8" spans="1:9" ht="15.75">
      <c r="A8" s="118" t="s">
        <v>308</v>
      </c>
      <c r="B8" s="118"/>
      <c r="C8" s="118"/>
      <c r="D8" s="118"/>
      <c r="E8" s="118"/>
      <c r="F8" s="118"/>
      <c r="G8" s="118"/>
      <c r="H8" s="118"/>
      <c r="I8" s="118"/>
    </row>
    <row r="11" spans="1:9" ht="15.75">
      <c r="A11" s="129" t="s">
        <v>309</v>
      </c>
      <c r="B11" s="129"/>
      <c r="C11" s="129"/>
      <c r="D11" s="129"/>
      <c r="E11" s="129"/>
      <c r="F11" s="129"/>
      <c r="G11" s="129"/>
      <c r="H11" s="129"/>
      <c r="I11" s="129"/>
    </row>
    <row r="12" spans="1:9" ht="15.75">
      <c r="A12" s="129"/>
      <c r="B12" s="129"/>
      <c r="C12" s="129"/>
      <c r="D12" s="129"/>
      <c r="E12" s="129"/>
      <c r="F12" s="129"/>
      <c r="G12" s="129"/>
      <c r="H12" s="129"/>
      <c r="I12" s="129"/>
    </row>
    <row r="14" spans="1:9" ht="15.75">
      <c r="A14" s="129" t="s">
        <v>377</v>
      </c>
      <c r="B14" s="129"/>
      <c r="C14" s="129"/>
      <c r="D14" s="129"/>
      <c r="E14" s="129"/>
      <c r="F14" s="129"/>
      <c r="G14" s="129"/>
      <c r="H14" s="129"/>
      <c r="I14" s="129"/>
    </row>
    <row r="15" spans="1:9" ht="15.75">
      <c r="A15" s="129"/>
      <c r="B15" s="129"/>
      <c r="C15" s="129"/>
      <c r="D15" s="129"/>
      <c r="E15" s="129"/>
      <c r="F15" s="129"/>
      <c r="G15" s="129"/>
      <c r="H15" s="129"/>
      <c r="I15" s="129"/>
    </row>
    <row r="16" spans="1:9" ht="15.75">
      <c r="A16" s="129"/>
      <c r="B16" s="129"/>
      <c r="C16" s="129"/>
      <c r="D16" s="129"/>
      <c r="E16" s="129"/>
      <c r="F16" s="129"/>
      <c r="G16" s="129"/>
      <c r="H16" s="129"/>
      <c r="I16" s="129"/>
    </row>
    <row r="17" spans="1:9" ht="15.75">
      <c r="A17" s="129"/>
      <c r="B17" s="129"/>
      <c r="C17" s="129"/>
      <c r="D17" s="129"/>
      <c r="E17" s="129"/>
      <c r="F17" s="129"/>
      <c r="G17" s="129"/>
      <c r="H17" s="129"/>
      <c r="I17" s="129"/>
    </row>
    <row r="19" ht="15.75">
      <c r="A19" t="s">
        <v>185</v>
      </c>
    </row>
  </sheetData>
  <mergeCells count="7">
    <mergeCell ref="A1:B1"/>
    <mergeCell ref="A2:B2"/>
    <mergeCell ref="A14:I17"/>
    <mergeCell ref="A5:I5"/>
    <mergeCell ref="A6:I6"/>
    <mergeCell ref="A8:I8"/>
    <mergeCell ref="A11:I12"/>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H93"/>
  <sheetViews>
    <sheetView workbookViewId="0" topLeftCell="A56">
      <selection activeCell="D59" sqref="D59"/>
    </sheetView>
  </sheetViews>
  <sheetFormatPr defaultColWidth="9.00390625" defaultRowHeight="15.75"/>
  <cols>
    <col min="1" max="1" width="2.25390625" style="23" customWidth="1"/>
    <col min="2" max="2" width="9.25390625" style="23" customWidth="1"/>
    <col min="3" max="3" width="22.375" style="23" customWidth="1"/>
    <col min="4" max="4" width="11.75390625" style="23" customWidth="1"/>
    <col min="5" max="5" width="7.375" style="50" customWidth="1"/>
    <col min="6" max="6" width="12.25390625" style="23" bestFit="1" customWidth="1"/>
    <col min="7" max="7" width="0.74609375" style="23" customWidth="1"/>
    <col min="8" max="8" width="11.125" style="23" bestFit="1" customWidth="1"/>
    <col min="9" max="16384" width="9.00390625" style="23" customWidth="1"/>
  </cols>
  <sheetData>
    <row r="1" spans="1:2" ht="15.75">
      <c r="A1" s="126" t="s">
        <v>172</v>
      </c>
      <c r="B1" s="126"/>
    </row>
    <row r="2" spans="1:8" ht="15.75">
      <c r="A2" s="127" t="s">
        <v>212</v>
      </c>
      <c r="B2" s="128"/>
      <c r="H2" s="96" t="s">
        <v>47</v>
      </c>
    </row>
    <row r="5" spans="1:8" ht="15.75">
      <c r="A5" s="51" t="s">
        <v>145</v>
      </c>
      <c r="B5" s="52"/>
      <c r="C5" s="53"/>
      <c r="D5" s="53"/>
      <c r="E5" s="52"/>
      <c r="F5" s="52"/>
      <c r="G5" s="52"/>
      <c r="H5" s="52"/>
    </row>
    <row r="6" spans="1:8" ht="15.75">
      <c r="A6" s="52" t="s">
        <v>74</v>
      </c>
      <c r="B6" s="52"/>
      <c r="C6" s="53"/>
      <c r="D6" s="53"/>
      <c r="E6" s="52"/>
      <c r="F6" s="52"/>
      <c r="G6" s="52"/>
      <c r="H6" s="52"/>
    </row>
    <row r="7" spans="1:8" ht="15.75">
      <c r="A7" s="52"/>
      <c r="B7" s="52"/>
      <c r="C7" s="53"/>
      <c r="D7" s="53"/>
      <c r="E7" s="52"/>
      <c r="F7" s="52"/>
      <c r="G7" s="52"/>
      <c r="H7" s="52"/>
    </row>
    <row r="8" spans="1:8" s="45" customFormat="1" ht="15.75">
      <c r="A8" s="120" t="s">
        <v>88</v>
      </c>
      <c r="B8" s="131"/>
      <c r="C8" s="131"/>
      <c r="D8" s="131"/>
      <c r="E8" s="131"/>
      <c r="F8" s="131"/>
      <c r="G8" s="131"/>
      <c r="H8" s="131"/>
    </row>
    <row r="9" spans="1:8" ht="15.75">
      <c r="A9" s="20"/>
      <c r="B9" s="20"/>
      <c r="C9" s="20"/>
      <c r="D9" s="20"/>
      <c r="E9" s="19"/>
      <c r="F9" s="20"/>
      <c r="G9" s="20"/>
      <c r="H9" s="20"/>
    </row>
    <row r="10" spans="1:8" ht="15.75">
      <c r="A10" s="20"/>
      <c r="B10" s="20"/>
      <c r="C10" s="20"/>
      <c r="D10" s="20"/>
      <c r="E10" s="19"/>
      <c r="F10" s="4" t="s">
        <v>75</v>
      </c>
      <c r="G10" s="20"/>
      <c r="H10" s="4" t="s">
        <v>76</v>
      </c>
    </row>
    <row r="11" spans="1:8" ht="15.75">
      <c r="A11" s="20"/>
      <c r="B11" s="20"/>
      <c r="C11" s="20"/>
      <c r="D11" s="20"/>
      <c r="E11" s="19"/>
      <c r="F11" s="4" t="s">
        <v>149</v>
      </c>
      <c r="G11" s="20"/>
      <c r="H11" s="4" t="s">
        <v>149</v>
      </c>
    </row>
    <row r="12" spans="1:8" ht="15.75">
      <c r="A12" s="40"/>
      <c r="E12" s="54"/>
      <c r="F12" s="55" t="s">
        <v>310</v>
      </c>
      <c r="H12" s="55" t="s">
        <v>207</v>
      </c>
    </row>
    <row r="13" spans="5:8" ht="15.75">
      <c r="E13" s="56"/>
      <c r="F13" s="56" t="s">
        <v>54</v>
      </c>
      <c r="H13" s="56" t="s">
        <v>54</v>
      </c>
    </row>
    <row r="14" spans="5:8" ht="15.75">
      <c r="E14" s="56"/>
      <c r="F14" s="57"/>
      <c r="H14" s="57"/>
    </row>
    <row r="15" spans="2:8" ht="15.75">
      <c r="B15" s="58" t="s">
        <v>6</v>
      </c>
      <c r="F15" s="59"/>
      <c r="H15" s="50"/>
    </row>
    <row r="17" spans="1:5" ht="15.75">
      <c r="A17" s="58" t="s">
        <v>7</v>
      </c>
      <c r="E17" s="19"/>
    </row>
    <row r="18" spans="1:8" ht="15.75">
      <c r="A18" s="20"/>
      <c r="B18" s="23" t="s">
        <v>8</v>
      </c>
      <c r="E18" s="19"/>
      <c r="F18" s="60">
        <v>35229</v>
      </c>
      <c r="H18" s="60">
        <v>35115</v>
      </c>
    </row>
    <row r="19" spans="1:8" ht="15.75" customHeight="1">
      <c r="A19" s="20"/>
      <c r="B19" s="61" t="s">
        <v>336</v>
      </c>
      <c r="E19" s="19"/>
      <c r="F19" s="60">
        <v>0</v>
      </c>
      <c r="H19" s="60">
        <v>222</v>
      </c>
    </row>
    <row r="20" spans="2:8" ht="15.75" customHeight="1">
      <c r="B20" s="20" t="s">
        <v>181</v>
      </c>
      <c r="E20" s="19"/>
      <c r="F20" s="60">
        <v>0</v>
      </c>
      <c r="G20" s="60"/>
      <c r="H20" s="60">
        <v>240</v>
      </c>
    </row>
    <row r="21" spans="2:8" ht="15.75" customHeight="1">
      <c r="B21" s="23" t="s">
        <v>355</v>
      </c>
      <c r="E21" s="19"/>
      <c r="F21" s="60">
        <v>289</v>
      </c>
      <c r="G21" s="60"/>
      <c r="H21" s="60">
        <v>272</v>
      </c>
    </row>
    <row r="22" spans="2:8" ht="15.75" customHeight="1">
      <c r="B22" s="23" t="s">
        <v>214</v>
      </c>
      <c r="E22" s="19"/>
      <c r="F22" s="24">
        <v>708</v>
      </c>
      <c r="G22" s="60"/>
      <c r="H22" s="24">
        <v>978</v>
      </c>
    </row>
    <row r="23" spans="5:8" ht="10.5" customHeight="1">
      <c r="E23" s="19"/>
      <c r="F23" s="60"/>
      <c r="G23" s="60"/>
      <c r="H23" s="60"/>
    </row>
    <row r="24" spans="5:8" ht="15.75" customHeight="1">
      <c r="E24" s="19"/>
      <c r="F24" s="24">
        <f>SUM(F18:F23)</f>
        <v>36226</v>
      </c>
      <c r="H24" s="24">
        <f>SUM(H18:H23)</f>
        <v>36827</v>
      </c>
    </row>
    <row r="25" spans="5:8" ht="15.75" customHeight="1">
      <c r="E25" s="19"/>
      <c r="F25" s="60"/>
      <c r="H25" s="60"/>
    </row>
    <row r="26" ht="15.75">
      <c r="A26" s="58" t="s">
        <v>9</v>
      </c>
    </row>
    <row r="27" spans="1:8" ht="15.75">
      <c r="A27" s="20"/>
      <c r="B27" s="23" t="s">
        <v>10</v>
      </c>
      <c r="E27" s="19"/>
      <c r="F27" s="60">
        <v>18473</v>
      </c>
      <c r="H27" s="60">
        <v>19573</v>
      </c>
    </row>
    <row r="28" spans="1:8" ht="15.75">
      <c r="A28" s="20"/>
      <c r="B28" s="23" t="s">
        <v>155</v>
      </c>
      <c r="E28" s="19"/>
      <c r="F28" s="60">
        <v>14498</v>
      </c>
      <c r="H28" s="60">
        <v>13154</v>
      </c>
    </row>
    <row r="29" spans="1:8" ht="15.75">
      <c r="A29" s="20"/>
      <c r="B29" s="23" t="s">
        <v>156</v>
      </c>
      <c r="E29" s="19"/>
      <c r="F29" s="60">
        <v>1526</v>
      </c>
      <c r="H29" s="60">
        <v>1290</v>
      </c>
    </row>
    <row r="30" spans="1:8" ht="15.75">
      <c r="A30" s="20"/>
      <c r="B30" s="23" t="s">
        <v>11</v>
      </c>
      <c r="E30" s="19"/>
      <c r="F30" s="60">
        <v>2780</v>
      </c>
      <c r="H30" s="60">
        <v>2815</v>
      </c>
    </row>
    <row r="31" spans="1:8" ht="15.75">
      <c r="A31" s="20"/>
      <c r="B31" s="61" t="s">
        <v>12</v>
      </c>
      <c r="E31" s="19"/>
      <c r="F31" s="60">
        <v>21773</v>
      </c>
      <c r="H31" s="60">
        <v>17896</v>
      </c>
    </row>
    <row r="32" spans="1:8" ht="15.75" customHeight="1">
      <c r="A32" s="20"/>
      <c r="B32" s="23" t="s">
        <v>303</v>
      </c>
      <c r="E32" s="19"/>
      <c r="F32" s="24">
        <v>2097</v>
      </c>
      <c r="H32" s="24">
        <v>1209</v>
      </c>
    </row>
    <row r="33" spans="1:8" ht="10.5" customHeight="1">
      <c r="A33" s="20"/>
      <c r="E33" s="19"/>
      <c r="F33" s="60"/>
      <c r="G33" s="60"/>
      <c r="H33" s="60"/>
    </row>
    <row r="34" spans="5:8" ht="15.75" customHeight="1">
      <c r="E34" s="19"/>
      <c r="F34" s="24">
        <f>SUM(F27:F32)</f>
        <v>61147</v>
      </c>
      <c r="H34" s="24">
        <f>SUM(H27:H32)</f>
        <v>55937</v>
      </c>
    </row>
    <row r="35" spans="5:8" ht="15.75" customHeight="1">
      <c r="E35" s="19"/>
      <c r="F35" s="60"/>
      <c r="H35" s="60"/>
    </row>
    <row r="36" spans="1:8" ht="15.75" customHeight="1">
      <c r="A36" s="20"/>
      <c r="B36" s="23" t="s">
        <v>182</v>
      </c>
      <c r="E36" s="19"/>
      <c r="F36" s="60"/>
      <c r="H36" s="60"/>
    </row>
    <row r="37" spans="1:5" ht="15.75" customHeight="1">
      <c r="A37" s="58" t="s">
        <v>13</v>
      </c>
      <c r="C37" s="20"/>
      <c r="D37" s="20"/>
      <c r="E37" s="19"/>
    </row>
    <row r="38" spans="1:8" ht="15.75" customHeight="1">
      <c r="A38" s="20"/>
      <c r="B38" s="23" t="s">
        <v>14</v>
      </c>
      <c r="E38" s="19"/>
      <c r="F38" s="60">
        <v>2089</v>
      </c>
      <c r="H38" s="60">
        <v>1437</v>
      </c>
    </row>
    <row r="39" spans="1:8" ht="15.75" customHeight="1">
      <c r="A39" s="20"/>
      <c r="B39" s="61" t="s">
        <v>15</v>
      </c>
      <c r="D39" s="20"/>
      <c r="E39" s="19"/>
      <c r="F39" s="60">
        <v>873</v>
      </c>
      <c r="H39" s="60">
        <v>907</v>
      </c>
    </row>
    <row r="40" spans="1:8" ht="15.75" customHeight="1">
      <c r="A40" s="20"/>
      <c r="B40" s="23" t="s">
        <v>16</v>
      </c>
      <c r="D40" s="20"/>
      <c r="E40" s="19"/>
      <c r="F40" s="60">
        <v>798</v>
      </c>
      <c r="H40" s="60">
        <v>1142</v>
      </c>
    </row>
    <row r="41" spans="1:8" ht="15.75">
      <c r="A41" s="20"/>
      <c r="B41" s="23" t="s">
        <v>17</v>
      </c>
      <c r="E41" s="19"/>
      <c r="F41" s="24">
        <v>1</v>
      </c>
      <c r="H41" s="24">
        <v>37</v>
      </c>
    </row>
    <row r="42" spans="1:8" ht="10.5" customHeight="1">
      <c r="A42" s="20"/>
      <c r="B42" s="20"/>
      <c r="E42" s="19"/>
      <c r="F42" s="60"/>
      <c r="G42" s="60"/>
      <c r="H42" s="60"/>
    </row>
    <row r="43" spans="1:8" ht="15.75" customHeight="1">
      <c r="A43" s="20"/>
      <c r="B43" s="20"/>
      <c r="E43" s="19"/>
      <c r="F43" s="24">
        <f>SUM(F38:F42)</f>
        <v>3761</v>
      </c>
      <c r="H43" s="24">
        <f>SUM(H38:H42)</f>
        <v>3523</v>
      </c>
    </row>
    <row r="44" spans="1:8" ht="15.75" customHeight="1">
      <c r="A44" s="20"/>
      <c r="B44" s="20"/>
      <c r="E44" s="19"/>
      <c r="F44" s="60"/>
      <c r="H44" s="60"/>
    </row>
    <row r="45" spans="1:8" ht="15.75" customHeight="1">
      <c r="A45" s="20"/>
      <c r="B45" s="20"/>
      <c r="E45" s="19"/>
      <c r="F45" s="60"/>
      <c r="H45" s="60"/>
    </row>
    <row r="46" spans="1:8" ht="15.75" customHeight="1">
      <c r="A46" s="62" t="s">
        <v>18</v>
      </c>
      <c r="E46" s="19"/>
      <c r="F46" s="63">
        <f>F34-F43</f>
        <v>57386</v>
      </c>
      <c r="H46" s="63">
        <f>H34-H43</f>
        <v>52414</v>
      </c>
    </row>
    <row r="47" spans="1:8" ht="15.75" customHeight="1">
      <c r="A47" s="62"/>
      <c r="E47" s="19"/>
      <c r="F47" s="64"/>
      <c r="H47" s="64"/>
    </row>
    <row r="48" spans="1:8" ht="15.75" customHeight="1">
      <c r="A48" s="126" t="s">
        <v>172</v>
      </c>
      <c r="B48" s="126"/>
      <c r="E48" s="19"/>
      <c r="F48" s="64"/>
      <c r="H48" s="64"/>
    </row>
    <row r="49" spans="1:8" ht="15.75" customHeight="1">
      <c r="A49" s="127" t="s">
        <v>212</v>
      </c>
      <c r="B49" s="128"/>
      <c r="E49" s="19"/>
      <c r="F49" s="64"/>
      <c r="H49" s="96" t="s">
        <v>49</v>
      </c>
    </row>
    <row r="50" spans="1:8" ht="15.75" customHeight="1">
      <c r="A50" s="62"/>
      <c r="E50" s="19"/>
      <c r="F50" s="64"/>
      <c r="H50" s="64"/>
    </row>
    <row r="51" spans="1:8" ht="15.75" customHeight="1">
      <c r="A51" s="62"/>
      <c r="E51" s="19"/>
      <c r="F51" s="64"/>
      <c r="H51" s="64"/>
    </row>
    <row r="52" spans="1:8" ht="15.75" customHeight="1">
      <c r="A52" s="62"/>
      <c r="E52" s="19"/>
      <c r="F52" s="4" t="s">
        <v>75</v>
      </c>
      <c r="G52" s="20"/>
      <c r="H52" s="4" t="s">
        <v>76</v>
      </c>
    </row>
    <row r="53" spans="1:8" ht="15.75">
      <c r="A53" s="20"/>
      <c r="B53" s="20"/>
      <c r="C53" s="20"/>
      <c r="D53" s="20"/>
      <c r="E53" s="19"/>
      <c r="F53" s="4" t="s">
        <v>149</v>
      </c>
      <c r="G53" s="20"/>
      <c r="H53" s="4" t="s">
        <v>149</v>
      </c>
    </row>
    <row r="54" spans="1:8" ht="15.75">
      <c r="A54" s="40"/>
      <c r="E54" s="54"/>
      <c r="F54" s="55" t="s">
        <v>310</v>
      </c>
      <c r="H54" s="55" t="s">
        <v>207</v>
      </c>
    </row>
    <row r="55" spans="5:8" ht="15.75">
      <c r="E55" s="56"/>
      <c r="F55" s="56" t="s">
        <v>54</v>
      </c>
      <c r="H55" s="56" t="s">
        <v>54</v>
      </c>
    </row>
    <row r="56" spans="5:8" ht="15.75">
      <c r="E56" s="56"/>
      <c r="F56" s="56"/>
      <c r="H56" s="56"/>
    </row>
    <row r="57" spans="5:8" ht="15.75">
      <c r="E57" s="56"/>
      <c r="F57" s="56"/>
      <c r="H57" s="56"/>
    </row>
    <row r="58" spans="1:8" ht="15.75">
      <c r="A58" s="58"/>
      <c r="E58" s="19"/>
      <c r="F58" s="64"/>
      <c r="H58" s="64"/>
    </row>
    <row r="59" spans="1:8" ht="15.75">
      <c r="A59" s="58" t="s">
        <v>19</v>
      </c>
      <c r="E59" s="19"/>
      <c r="F59" s="23">
        <f>F24+F46</f>
        <v>93612</v>
      </c>
      <c r="H59" s="23">
        <f>H24+H46</f>
        <v>89241</v>
      </c>
    </row>
    <row r="60" ht="15.75">
      <c r="E60" s="19"/>
    </row>
    <row r="61" spans="1:8" ht="15.75">
      <c r="A61" s="62" t="s">
        <v>356</v>
      </c>
      <c r="B61" s="65"/>
      <c r="E61" s="19"/>
      <c r="F61" s="60"/>
      <c r="G61" s="60"/>
      <c r="H61" s="60"/>
    </row>
    <row r="62" spans="1:8" ht="15.75">
      <c r="A62" s="62"/>
      <c r="B62" s="61" t="s">
        <v>336</v>
      </c>
      <c r="E62" s="19"/>
      <c r="F62" s="60">
        <v>-15</v>
      </c>
      <c r="G62" s="60"/>
      <c r="H62" s="60">
        <v>0</v>
      </c>
    </row>
    <row r="63" spans="1:8" ht="15.75">
      <c r="A63" s="20"/>
      <c r="B63" s="61" t="s">
        <v>215</v>
      </c>
      <c r="E63" s="19"/>
      <c r="F63" s="24">
        <v>-2400</v>
      </c>
      <c r="H63" s="24">
        <v>-2182</v>
      </c>
    </row>
    <row r="64" spans="1:8" ht="15.75">
      <c r="A64" s="20"/>
      <c r="B64" s="61"/>
      <c r="E64" s="19"/>
      <c r="F64" s="42">
        <f>SUM(F62:F63)</f>
        <v>-2415</v>
      </c>
      <c r="H64" s="42">
        <f>SUM(H62:H63)</f>
        <v>-2182</v>
      </c>
    </row>
    <row r="65" spans="5:8" ht="15.75">
      <c r="E65" s="19"/>
      <c r="F65" s="60"/>
      <c r="H65" s="60"/>
    </row>
    <row r="66" spans="1:8" ht="15.75">
      <c r="A66" s="66" t="s">
        <v>77</v>
      </c>
      <c r="E66" s="19"/>
      <c r="F66" s="60">
        <f>+F59+F64</f>
        <v>91197</v>
      </c>
      <c r="H66" s="60">
        <f>+H59+H64</f>
        <v>87059</v>
      </c>
    </row>
    <row r="67" spans="5:8" s="20" customFormat="1" ht="15.75">
      <c r="E67" s="19"/>
      <c r="F67" s="67"/>
      <c r="H67" s="67"/>
    </row>
    <row r="68" spans="1:8" ht="15.75">
      <c r="A68" s="62" t="s">
        <v>78</v>
      </c>
      <c r="E68" s="19"/>
      <c r="F68" s="24">
        <v>-1782</v>
      </c>
      <c r="H68" s="24">
        <v>-1581</v>
      </c>
    </row>
    <row r="69" spans="1:8" ht="10.5" customHeight="1">
      <c r="A69" s="23" t="s">
        <v>183</v>
      </c>
      <c r="E69" s="19"/>
      <c r="F69" s="34"/>
      <c r="H69" s="34"/>
    </row>
    <row r="70" spans="1:8" ht="16.5" thickBot="1">
      <c r="A70" s="58" t="s">
        <v>79</v>
      </c>
      <c r="E70" s="19"/>
      <c r="F70" s="35">
        <f>SUM(F66:F69)</f>
        <v>89415</v>
      </c>
      <c r="H70" s="35">
        <f>SUM(H66:H69)</f>
        <v>85478</v>
      </c>
    </row>
    <row r="71" ht="16.5" thickTop="1">
      <c r="E71" s="19"/>
    </row>
    <row r="72" ht="15.75">
      <c r="E72" s="19"/>
    </row>
    <row r="73" ht="15.75">
      <c r="E73" s="19"/>
    </row>
    <row r="74" spans="2:8" ht="15.75">
      <c r="B74" s="58" t="s">
        <v>80</v>
      </c>
      <c r="E74" s="19"/>
      <c r="F74" s="60"/>
      <c r="H74" s="60"/>
    </row>
    <row r="75" spans="5:6" ht="15.75">
      <c r="E75" s="19"/>
      <c r="F75" s="59"/>
    </row>
    <row r="76" spans="1:6" ht="15.75">
      <c r="A76" s="58" t="s">
        <v>81</v>
      </c>
      <c r="E76" s="19"/>
      <c r="F76" s="59"/>
    </row>
    <row r="77" spans="1:8" ht="15.75">
      <c r="A77" s="20"/>
      <c r="B77" s="23" t="s">
        <v>82</v>
      </c>
      <c r="E77" s="19"/>
      <c r="F77" s="60">
        <v>60800</v>
      </c>
      <c r="H77" s="60">
        <v>60800</v>
      </c>
    </row>
    <row r="78" spans="2:8" ht="15.75">
      <c r="B78" s="23" t="s">
        <v>83</v>
      </c>
      <c r="E78" s="19"/>
      <c r="F78" s="60">
        <v>789</v>
      </c>
      <c r="H78" s="60">
        <f>2287-1498</f>
        <v>789</v>
      </c>
    </row>
    <row r="79" spans="1:8" ht="15.75">
      <c r="A79" s="58"/>
      <c r="B79" s="23" t="s">
        <v>84</v>
      </c>
      <c r="E79" s="19"/>
      <c r="F79" s="60">
        <v>27826</v>
      </c>
      <c r="H79" s="60">
        <v>23889</v>
      </c>
    </row>
    <row r="80" spans="1:8" ht="10.5" customHeight="1">
      <c r="A80" s="60"/>
      <c r="E80" s="19"/>
      <c r="F80" s="68"/>
      <c r="H80" s="69"/>
    </row>
    <row r="81" spans="1:8" ht="16.5" thickBot="1">
      <c r="A81" s="58" t="s">
        <v>85</v>
      </c>
      <c r="E81" s="19"/>
      <c r="F81" s="35">
        <f>SUM(F77:F80)</f>
        <v>89415</v>
      </c>
      <c r="H81" s="35">
        <f>SUM(H77:H79)</f>
        <v>85478</v>
      </c>
    </row>
    <row r="82" ht="16.5" thickTop="1">
      <c r="E82" s="19"/>
    </row>
    <row r="83" spans="5:8" ht="15.75">
      <c r="E83" s="19"/>
      <c r="F83" s="56" t="s">
        <v>150</v>
      </c>
      <c r="H83" s="56" t="s">
        <v>150</v>
      </c>
    </row>
    <row r="84" spans="1:5" ht="15.75">
      <c r="A84" s="58" t="s">
        <v>86</v>
      </c>
      <c r="E84" s="19"/>
    </row>
    <row r="85" spans="1:8" ht="16.5" thickBot="1">
      <c r="A85" s="20"/>
      <c r="B85" s="23" t="s">
        <v>277</v>
      </c>
      <c r="F85" s="70">
        <f>(F81-F19)/F77</f>
        <v>1.470641447368421</v>
      </c>
      <c r="H85" s="70">
        <f>(H81-H19)/H77</f>
        <v>1.4022368421052631</v>
      </c>
    </row>
    <row r="86" ht="16.5" thickTop="1"/>
    <row r="92" spans="1:8" ht="15.75">
      <c r="A92" s="130" t="s">
        <v>276</v>
      </c>
      <c r="B92" s="130"/>
      <c r="C92" s="130"/>
      <c r="D92" s="130"/>
      <c r="E92" s="130"/>
      <c r="F92" s="130"/>
      <c r="G92" s="130"/>
      <c r="H92" s="130"/>
    </row>
    <row r="93" spans="1:8" ht="15.75">
      <c r="A93" s="130" t="s">
        <v>265</v>
      </c>
      <c r="B93" s="130"/>
      <c r="C93" s="130"/>
      <c r="D93" s="130"/>
      <c r="E93" s="130"/>
      <c r="F93" s="130"/>
      <c r="G93" s="130"/>
      <c r="H93" s="130"/>
    </row>
  </sheetData>
  <mergeCells count="7">
    <mergeCell ref="A92:H92"/>
    <mergeCell ref="A93:H93"/>
    <mergeCell ref="A1:B1"/>
    <mergeCell ref="A48:B48"/>
    <mergeCell ref="A49:B49"/>
    <mergeCell ref="A8:H8"/>
    <mergeCell ref="A2:B2"/>
  </mergeCells>
  <printOptions/>
  <pageMargins left="0.75" right="0.75" top="1" bottom="1" header="0.5" footer="0.5"/>
  <pageSetup firstPageNumber="2" useFirstPageNumber="1" horizontalDpi="180" verticalDpi="180" orientation="portrait" paperSize="9" r:id="rId1"/>
</worksheet>
</file>

<file path=xl/worksheets/sheet4.xml><?xml version="1.0" encoding="utf-8"?>
<worksheet xmlns="http://schemas.openxmlformats.org/spreadsheetml/2006/main" xmlns:r="http://schemas.openxmlformats.org/officeDocument/2006/relationships">
  <dimension ref="A1:M56"/>
  <sheetViews>
    <sheetView workbookViewId="0" topLeftCell="A30">
      <selection activeCell="B45" sqref="B45"/>
    </sheetView>
  </sheetViews>
  <sheetFormatPr defaultColWidth="9.00390625" defaultRowHeight="15.75"/>
  <cols>
    <col min="1" max="1" width="3.00390625" style="0" customWidth="1"/>
    <col min="2" max="2" width="8.875" style="0" customWidth="1"/>
    <col min="3" max="3" width="10.375" style="0" customWidth="1"/>
    <col min="4" max="4" width="12.625" style="0" customWidth="1"/>
    <col min="5" max="5" width="8.375" style="0" customWidth="1"/>
    <col min="6" max="6" width="8.00390625" style="0" customWidth="1"/>
    <col min="7" max="7" width="1.75390625" style="0" customWidth="1"/>
    <col min="8" max="8" width="8.00390625" style="0" customWidth="1"/>
    <col min="9" max="9" width="2.00390625" style="0" customWidth="1"/>
    <col min="10" max="10" width="8.50390625" style="0" customWidth="1"/>
    <col min="11" max="11" width="1.25" style="0" customWidth="1"/>
    <col min="12" max="12" width="10.625" style="0" customWidth="1"/>
  </cols>
  <sheetData>
    <row r="1" spans="1:2" ht="15.75">
      <c r="A1" s="126" t="s">
        <v>172</v>
      </c>
      <c r="B1" s="126"/>
    </row>
    <row r="2" spans="1:12" ht="15.75">
      <c r="A2" s="127" t="s">
        <v>212</v>
      </c>
      <c r="B2" s="128"/>
      <c r="L2" s="96" t="s">
        <v>50</v>
      </c>
    </row>
    <row r="3" ht="8.25" customHeight="1"/>
    <row r="4" spans="1:12" ht="15.75">
      <c r="A4" s="120" t="str">
        <f>+GBS!A5</f>
        <v>MINTYE INDUSTRIES BHD.</v>
      </c>
      <c r="B4" s="120"/>
      <c r="C4" s="120"/>
      <c r="D4" s="120"/>
      <c r="E4" s="120"/>
      <c r="F4" s="120"/>
      <c r="G4" s="120"/>
      <c r="H4" s="120"/>
      <c r="I4" s="120"/>
      <c r="J4" s="120"/>
      <c r="K4" s="120"/>
      <c r="L4" s="120"/>
    </row>
    <row r="5" spans="1:12" ht="15.75">
      <c r="A5" s="119" t="s">
        <v>74</v>
      </c>
      <c r="B5" s="119"/>
      <c r="C5" s="119"/>
      <c r="D5" s="119"/>
      <c r="E5" s="119"/>
      <c r="F5" s="119"/>
      <c r="G5" s="119"/>
      <c r="H5" s="119"/>
      <c r="I5" s="119"/>
      <c r="J5" s="119"/>
      <c r="K5" s="119"/>
      <c r="L5" s="119"/>
    </row>
    <row r="6" ht="7.5" customHeight="1"/>
    <row r="7" spans="1:12" ht="15.75">
      <c r="A7" s="120" t="s">
        <v>87</v>
      </c>
      <c r="B7" s="120"/>
      <c r="C7" s="120"/>
      <c r="D7" s="120"/>
      <c r="E7" s="120"/>
      <c r="F7" s="120"/>
      <c r="G7" s="120"/>
      <c r="H7" s="120"/>
      <c r="I7" s="120"/>
      <c r="J7" s="120"/>
      <c r="K7" s="120"/>
      <c r="L7" s="120"/>
    </row>
    <row r="8" ht="9" customHeight="1"/>
    <row r="9" spans="6:12" ht="15.75">
      <c r="F9" s="118" t="s">
        <v>258</v>
      </c>
      <c r="G9" s="118"/>
      <c r="H9" s="118"/>
      <c r="J9" s="118" t="s">
        <v>259</v>
      </c>
      <c r="K9" s="118"/>
      <c r="L9" s="118"/>
    </row>
    <row r="10" spans="1:12" ht="15.75">
      <c r="A10" s="2"/>
      <c r="E10" s="2"/>
      <c r="F10" s="118" t="s">
        <v>89</v>
      </c>
      <c r="G10" s="118"/>
      <c r="H10" s="118"/>
      <c r="I10" s="2"/>
      <c r="J10" s="118" t="s">
        <v>317</v>
      </c>
      <c r="K10" s="118"/>
      <c r="L10" s="118"/>
    </row>
    <row r="11" spans="5:12" ht="12.75" customHeight="1">
      <c r="E11" s="2"/>
      <c r="F11" s="132" t="s">
        <v>311</v>
      </c>
      <c r="G11" s="132"/>
      <c r="H11" s="132"/>
      <c r="I11" s="2"/>
      <c r="J11" s="132" t="s">
        <v>311</v>
      </c>
      <c r="K11" s="132"/>
      <c r="L11" s="132"/>
    </row>
    <row r="12" spans="6:12" ht="15.75">
      <c r="F12" s="28">
        <v>2004</v>
      </c>
      <c r="G12" s="28"/>
      <c r="H12" s="28">
        <v>2003</v>
      </c>
      <c r="I12" s="28"/>
      <c r="J12" s="28">
        <v>2004</v>
      </c>
      <c r="K12" s="28"/>
      <c r="L12" s="28">
        <v>2003</v>
      </c>
    </row>
    <row r="13" spans="5:12" ht="15.75">
      <c r="E13" s="4"/>
      <c r="F13" s="4" t="s">
        <v>54</v>
      </c>
      <c r="G13" s="4"/>
      <c r="H13" s="4" t="s">
        <v>54</v>
      </c>
      <c r="I13" s="4"/>
      <c r="J13" s="4" t="s">
        <v>54</v>
      </c>
      <c r="K13" s="4"/>
      <c r="L13" s="4" t="s">
        <v>54</v>
      </c>
    </row>
    <row r="14" ht="15.75">
      <c r="A14" s="2" t="s">
        <v>41</v>
      </c>
    </row>
    <row r="15" spans="1:8" ht="15.75">
      <c r="A15" s="8" t="s">
        <v>126</v>
      </c>
      <c r="B15" s="8"/>
      <c r="C15" s="7"/>
      <c r="D15" s="7"/>
      <c r="E15" s="10"/>
      <c r="F15" s="9"/>
      <c r="G15" s="9"/>
      <c r="H15" s="9"/>
    </row>
    <row r="16" spans="2:12" ht="15.75">
      <c r="B16" s="7" t="s">
        <v>20</v>
      </c>
      <c r="C16" s="7"/>
      <c r="D16" s="7"/>
      <c r="E16" s="7"/>
      <c r="F16" s="9">
        <f>+J16-38213</f>
        <v>12788</v>
      </c>
      <c r="G16" s="9"/>
      <c r="H16" s="9">
        <v>10867</v>
      </c>
      <c r="J16" s="5">
        <v>51001</v>
      </c>
      <c r="K16" s="5"/>
      <c r="L16" s="5">
        <v>44783</v>
      </c>
    </row>
    <row r="17" spans="1:12" ht="13.5" customHeight="1">
      <c r="A17" s="7"/>
      <c r="B17" s="7" t="s">
        <v>284</v>
      </c>
      <c r="C17" s="7"/>
      <c r="D17" s="7"/>
      <c r="E17" s="7"/>
      <c r="F17" s="9"/>
      <c r="G17" s="9"/>
      <c r="H17" s="9"/>
      <c r="J17" s="5"/>
      <c r="K17" s="5"/>
      <c r="L17" s="5"/>
    </row>
    <row r="18" spans="1:12" ht="15.75">
      <c r="A18" s="8"/>
      <c r="B18" s="7" t="s">
        <v>21</v>
      </c>
      <c r="C18" s="7"/>
      <c r="D18" s="7"/>
      <c r="E18" s="7"/>
      <c r="F18" s="6">
        <f>+J18+25865</f>
        <v>-9005</v>
      </c>
      <c r="G18" s="9"/>
      <c r="H18" s="6">
        <v>-7806</v>
      </c>
      <c r="J18" s="6">
        <v>-34870</v>
      </c>
      <c r="K18" s="5"/>
      <c r="L18" s="6">
        <v>-30914</v>
      </c>
    </row>
    <row r="19" spans="1:12" ht="7.5" customHeight="1">
      <c r="A19" s="7"/>
      <c r="B19" s="7"/>
      <c r="C19" s="7"/>
      <c r="D19" s="7"/>
      <c r="E19" s="10"/>
      <c r="F19" s="9"/>
      <c r="G19" s="9"/>
      <c r="H19" s="9"/>
      <c r="J19" s="5"/>
      <c r="K19" s="5"/>
      <c r="L19" s="5"/>
    </row>
    <row r="20" spans="1:12" ht="15.75">
      <c r="A20" s="7"/>
      <c r="B20" s="7" t="s">
        <v>22</v>
      </c>
      <c r="C20" s="7"/>
      <c r="D20" s="7"/>
      <c r="E20" s="10"/>
      <c r="F20" s="9">
        <f>+F16+F18</f>
        <v>3783</v>
      </c>
      <c r="G20" s="9"/>
      <c r="H20" s="9">
        <f>SUM(H15:H18)</f>
        <v>3061</v>
      </c>
      <c r="J20" s="9">
        <f>+J16+J18</f>
        <v>16131</v>
      </c>
      <c r="L20" s="9">
        <f>SUM(L15:L18)</f>
        <v>13869</v>
      </c>
    </row>
    <row r="21" spans="1:12" ht="8.25" customHeight="1">
      <c r="A21" s="7"/>
      <c r="B21" s="7"/>
      <c r="C21" s="7"/>
      <c r="D21" s="7"/>
      <c r="E21" s="10"/>
      <c r="F21" s="11"/>
      <c r="G21" s="9"/>
      <c r="H21" s="9"/>
      <c r="J21" s="5"/>
      <c r="K21" s="5"/>
      <c r="L21" s="5"/>
    </row>
    <row r="22" spans="1:12" ht="15.75">
      <c r="A22" s="7"/>
      <c r="B22" s="7" t="s">
        <v>23</v>
      </c>
      <c r="C22" s="7"/>
      <c r="D22" s="7"/>
      <c r="E22" s="10"/>
      <c r="F22" s="6">
        <f>+J22-777</f>
        <v>252</v>
      </c>
      <c r="G22" s="9"/>
      <c r="H22" s="6">
        <v>270</v>
      </c>
      <c r="J22" s="6">
        <v>1029</v>
      </c>
      <c r="K22" s="5"/>
      <c r="L22" s="6">
        <v>980</v>
      </c>
    </row>
    <row r="23" spans="1:12" ht="15" customHeight="1">
      <c r="A23" s="7"/>
      <c r="B23" s="7"/>
      <c r="C23" s="7"/>
      <c r="D23" s="7"/>
      <c r="E23" s="7"/>
      <c r="F23" s="9">
        <f>SUM(F20:F22)</f>
        <v>4035</v>
      </c>
      <c r="G23" s="9"/>
      <c r="H23" s="9">
        <f>SUM(H20:H22)</f>
        <v>3331</v>
      </c>
      <c r="J23" s="5">
        <f>SUM(J20:J22)</f>
        <v>17160</v>
      </c>
      <c r="K23" s="5"/>
      <c r="L23" s="5">
        <f>SUM(L20:L22)</f>
        <v>14849</v>
      </c>
    </row>
    <row r="24" spans="1:12" ht="13.5" customHeight="1">
      <c r="A24" s="7"/>
      <c r="B24" s="7" t="s">
        <v>284</v>
      </c>
      <c r="C24" s="7"/>
      <c r="D24" s="7"/>
      <c r="E24" s="7"/>
      <c r="F24" s="9"/>
      <c r="G24" s="9"/>
      <c r="H24" s="9"/>
      <c r="J24" s="5"/>
      <c r="K24" s="5"/>
      <c r="L24" s="5"/>
    </row>
    <row r="25" spans="1:12" ht="15.75">
      <c r="A25" s="8" t="s">
        <v>208</v>
      </c>
      <c r="B25" s="7"/>
      <c r="C25" s="7"/>
      <c r="D25" s="7"/>
      <c r="E25" s="7"/>
      <c r="F25" s="9"/>
      <c r="G25" s="9"/>
      <c r="H25" s="9"/>
      <c r="J25" s="5"/>
      <c r="K25" s="5"/>
      <c r="L25" s="5"/>
    </row>
    <row r="26" spans="2:12" ht="15.75">
      <c r="B26" s="7" t="s">
        <v>24</v>
      </c>
      <c r="C26" s="7"/>
      <c r="D26" s="7"/>
      <c r="E26" s="10"/>
      <c r="F26" s="9">
        <f>+J26+1571</f>
        <v>-814</v>
      </c>
      <c r="G26" s="9"/>
      <c r="H26" s="9">
        <v>-622</v>
      </c>
      <c r="J26" s="5">
        <v>-2385</v>
      </c>
      <c r="K26" s="5"/>
      <c r="L26" s="5">
        <v>-2042</v>
      </c>
    </row>
    <row r="27" spans="2:12" ht="15.75">
      <c r="B27" s="7" t="s">
        <v>25</v>
      </c>
      <c r="C27" s="7"/>
      <c r="D27" s="7"/>
      <c r="E27" s="10"/>
      <c r="F27" s="9">
        <f>+J27+3606</f>
        <v>-1407</v>
      </c>
      <c r="G27" s="9"/>
      <c r="H27" s="11">
        <v>-1195</v>
      </c>
      <c r="J27" s="5">
        <v>-5013</v>
      </c>
      <c r="K27" s="5"/>
      <c r="L27" s="5">
        <v>-5432</v>
      </c>
    </row>
    <row r="28" spans="2:12" ht="15.75">
      <c r="B28" s="12" t="s">
        <v>26</v>
      </c>
      <c r="C28" s="7"/>
      <c r="D28" s="7"/>
      <c r="E28" s="10"/>
      <c r="F28" s="9"/>
      <c r="G28" s="9"/>
      <c r="H28" s="11"/>
      <c r="J28" s="5"/>
      <c r="K28" s="5"/>
      <c r="L28" s="5"/>
    </row>
    <row r="29" spans="2:12" ht="15.75">
      <c r="B29" s="99" t="s">
        <v>290</v>
      </c>
      <c r="C29" s="7"/>
      <c r="D29" s="7"/>
      <c r="E29" s="7"/>
      <c r="F29" s="6">
        <f>+J29+55</f>
        <v>-17</v>
      </c>
      <c r="G29" s="9"/>
      <c r="H29" s="6">
        <v>-17</v>
      </c>
      <c r="J29" s="6">
        <v>-72</v>
      </c>
      <c r="K29" s="5"/>
      <c r="L29" s="6">
        <v>-82</v>
      </c>
    </row>
    <row r="30" spans="2:12" ht="9.75" customHeight="1">
      <c r="B30" s="99"/>
      <c r="C30" s="7"/>
      <c r="D30" s="7"/>
      <c r="E30" s="7"/>
      <c r="F30" s="9"/>
      <c r="G30" s="9"/>
      <c r="H30" s="9"/>
      <c r="J30" s="9"/>
      <c r="K30" s="5"/>
      <c r="L30" s="9"/>
    </row>
    <row r="31" spans="1:12" ht="16.5" customHeight="1">
      <c r="A31" s="7"/>
      <c r="B31" s="72" t="s">
        <v>269</v>
      </c>
      <c r="C31" s="7"/>
      <c r="D31" s="7"/>
      <c r="E31" s="7"/>
      <c r="F31" s="11">
        <f>SUM(F23:F29)</f>
        <v>1797</v>
      </c>
      <c r="G31" s="9"/>
      <c r="H31" s="11">
        <f>SUM(H23:H29)</f>
        <v>1497</v>
      </c>
      <c r="J31" s="11">
        <f>SUM(J23:J29)</f>
        <v>9690</v>
      </c>
      <c r="K31" s="5"/>
      <c r="L31" s="11">
        <f>SUM(L23:L29)</f>
        <v>7293</v>
      </c>
    </row>
    <row r="32" spans="1:12" ht="11.25" customHeight="1">
      <c r="A32" s="7"/>
      <c r="B32" s="72"/>
      <c r="C32" s="7"/>
      <c r="D32" s="7"/>
      <c r="E32" s="7"/>
      <c r="F32" s="11"/>
      <c r="G32" s="9"/>
      <c r="H32" s="11"/>
      <c r="J32" s="11"/>
      <c r="K32" s="5"/>
      <c r="L32" s="11"/>
    </row>
    <row r="33" spans="1:12" ht="15.75">
      <c r="A33" s="13"/>
      <c r="B33" s="100" t="s">
        <v>268</v>
      </c>
      <c r="C33" s="7"/>
      <c r="D33" s="7"/>
      <c r="E33" s="10"/>
      <c r="F33" s="6">
        <f>+J33+18</f>
        <v>-5</v>
      </c>
      <c r="G33" s="9"/>
      <c r="H33" s="6">
        <v>-10</v>
      </c>
      <c r="J33" s="6">
        <v>-23</v>
      </c>
      <c r="K33" s="5"/>
      <c r="L33" s="6">
        <v>-84</v>
      </c>
    </row>
    <row r="34" spans="1:12" ht="8.25" customHeight="1">
      <c r="A34" s="13"/>
      <c r="B34" s="13"/>
      <c r="C34" s="7"/>
      <c r="D34" s="7"/>
      <c r="E34" s="10"/>
      <c r="F34" s="9"/>
      <c r="G34" s="9"/>
      <c r="H34" s="9"/>
      <c r="J34" s="5"/>
      <c r="K34" s="5"/>
      <c r="L34" s="5"/>
    </row>
    <row r="35" spans="1:12" ht="15.75">
      <c r="A35" s="13"/>
      <c r="B35" s="13" t="s">
        <v>397</v>
      </c>
      <c r="C35" s="7"/>
      <c r="D35" s="7"/>
      <c r="E35" s="10"/>
      <c r="F35" s="9">
        <f>+F31+F33</f>
        <v>1792</v>
      </c>
      <c r="G35" s="9"/>
      <c r="H35" s="9">
        <f>+H31+H33</f>
        <v>1487</v>
      </c>
      <c r="J35" s="9">
        <f>+J31+J33</f>
        <v>9667</v>
      </c>
      <c r="K35" s="5"/>
      <c r="L35" s="9">
        <f>+L31+L33</f>
        <v>7209</v>
      </c>
    </row>
    <row r="36" spans="1:12" ht="10.5" customHeight="1">
      <c r="A36" s="13"/>
      <c r="B36" s="13"/>
      <c r="C36" s="7"/>
      <c r="D36" s="7"/>
      <c r="E36" s="10"/>
      <c r="F36" s="9"/>
      <c r="G36" s="9"/>
      <c r="H36" s="9"/>
      <c r="J36" s="5"/>
      <c r="K36" s="5"/>
      <c r="L36" s="5"/>
    </row>
    <row r="37" spans="1:12" ht="15.75">
      <c r="A37" s="13" t="s">
        <v>44</v>
      </c>
      <c r="B37" s="7"/>
      <c r="C37" s="7"/>
      <c r="D37" s="7"/>
      <c r="E37" s="10"/>
      <c r="F37" s="6">
        <f>+J37-218</f>
        <v>53</v>
      </c>
      <c r="G37" s="9"/>
      <c r="H37" s="6">
        <v>-68</v>
      </c>
      <c r="I37" s="7"/>
      <c r="J37" s="6">
        <v>271</v>
      </c>
      <c r="K37" s="9"/>
      <c r="L37" s="6">
        <v>-85</v>
      </c>
    </row>
    <row r="38" spans="1:12" ht="12.75" customHeight="1">
      <c r="A38" s="7"/>
      <c r="B38" s="7"/>
      <c r="C38" s="7"/>
      <c r="D38" s="7"/>
      <c r="E38" s="10"/>
      <c r="F38" s="11"/>
      <c r="G38" s="9"/>
      <c r="H38" s="9"/>
      <c r="I38" s="7"/>
      <c r="J38" s="9"/>
      <c r="K38" s="9"/>
      <c r="L38" s="9"/>
    </row>
    <row r="39" spans="1:13" ht="15.75">
      <c r="A39" s="13" t="s">
        <v>27</v>
      </c>
      <c r="B39" s="7"/>
      <c r="C39" s="7"/>
      <c r="D39" s="7"/>
      <c r="E39" s="7"/>
      <c r="F39" s="5">
        <f>+F35+F37</f>
        <v>1845</v>
      </c>
      <c r="G39" s="9"/>
      <c r="H39" s="5">
        <f>+H35+H37</f>
        <v>1419</v>
      </c>
      <c r="J39" s="5">
        <f>+J35+J37</f>
        <v>9938</v>
      </c>
      <c r="K39" s="5"/>
      <c r="L39" s="5">
        <f>+L35+L37</f>
        <v>7124</v>
      </c>
      <c r="M39" s="71"/>
    </row>
    <row r="40" spans="1:13" ht="16.5" customHeight="1">
      <c r="A40" s="13"/>
      <c r="B40" s="7" t="s">
        <v>284</v>
      </c>
      <c r="C40" s="7"/>
      <c r="D40" s="7"/>
      <c r="E40" s="7"/>
      <c r="F40" s="5"/>
      <c r="G40" s="9"/>
      <c r="H40" s="5"/>
      <c r="J40" s="5"/>
      <c r="K40" s="5"/>
      <c r="L40" s="5"/>
      <c r="M40" s="71"/>
    </row>
    <row r="41" spans="1:12" ht="15.75">
      <c r="A41" s="13" t="s">
        <v>17</v>
      </c>
      <c r="B41" s="12"/>
      <c r="C41" s="7"/>
      <c r="D41" s="7"/>
      <c r="E41" s="10"/>
      <c r="F41" s="6">
        <f>+J41+1698</f>
        <v>-454</v>
      </c>
      <c r="G41" s="9"/>
      <c r="H41" s="6">
        <v>-505</v>
      </c>
      <c r="J41" s="6">
        <v>-2152</v>
      </c>
      <c r="K41" s="5"/>
      <c r="L41" s="6">
        <v>-1139</v>
      </c>
    </row>
    <row r="42" spans="1:12" ht="6.75" customHeight="1">
      <c r="A42" s="7"/>
      <c r="B42" s="7"/>
      <c r="C42" s="7"/>
      <c r="D42" s="7"/>
      <c r="E42" s="7"/>
      <c r="F42" s="9"/>
      <c r="G42" s="9"/>
      <c r="H42" s="9"/>
      <c r="J42" s="5"/>
      <c r="K42" s="5"/>
      <c r="L42" s="5"/>
    </row>
    <row r="43" spans="1:12" ht="15.75">
      <c r="A43" s="8" t="s">
        <v>28</v>
      </c>
      <c r="B43" s="7"/>
      <c r="C43" s="7"/>
      <c r="D43" s="7"/>
      <c r="E43" s="7"/>
      <c r="F43" s="9">
        <f>SUM(F39:F41)</f>
        <v>1391</v>
      </c>
      <c r="G43" s="9"/>
      <c r="H43" s="9">
        <f>SUM(H39:H41)</f>
        <v>914</v>
      </c>
      <c r="J43" s="5">
        <f>SUM(J39:J41)</f>
        <v>7786</v>
      </c>
      <c r="K43" s="5"/>
      <c r="L43" s="5">
        <f>SUM(L39:L41)</f>
        <v>5985</v>
      </c>
    </row>
    <row r="44" spans="1:12" ht="12" customHeight="1">
      <c r="A44" s="8"/>
      <c r="B44" s="7" t="s">
        <v>398</v>
      </c>
      <c r="C44" s="7"/>
      <c r="D44" s="7"/>
      <c r="E44" s="7"/>
      <c r="F44" s="9"/>
      <c r="G44" s="9"/>
      <c r="H44" s="9"/>
      <c r="J44" s="5"/>
      <c r="K44" s="5"/>
      <c r="L44" s="5"/>
    </row>
    <row r="45" spans="1:12" ht="15.75">
      <c r="A45" s="13" t="s">
        <v>29</v>
      </c>
      <c r="B45" s="12"/>
      <c r="C45" s="7"/>
      <c r="D45" s="7"/>
      <c r="E45" s="10"/>
      <c r="F45" s="6">
        <f>+J45+212</f>
        <v>11</v>
      </c>
      <c r="G45" s="9"/>
      <c r="H45" s="6">
        <v>46</v>
      </c>
      <c r="J45" s="5">
        <v>-201</v>
      </c>
      <c r="K45" s="5"/>
      <c r="L45" s="5">
        <v>-118</v>
      </c>
    </row>
    <row r="46" spans="1:12" ht="10.5" customHeight="1">
      <c r="A46" s="7"/>
      <c r="B46" s="7"/>
      <c r="C46" s="7"/>
      <c r="D46" s="7"/>
      <c r="E46" s="10"/>
      <c r="F46" s="9"/>
      <c r="G46" s="9"/>
      <c r="H46" s="9"/>
      <c r="J46" s="29"/>
      <c r="L46" s="29"/>
    </row>
    <row r="47" spans="1:12" ht="16.5" thickBot="1">
      <c r="A47" s="13" t="s">
        <v>176</v>
      </c>
      <c r="B47" s="7"/>
      <c r="C47" s="7"/>
      <c r="D47" s="7"/>
      <c r="E47" s="10"/>
      <c r="F47" s="14">
        <f>SUM(F43:F45)</f>
        <v>1402</v>
      </c>
      <c r="G47" s="9"/>
      <c r="H47" s="14">
        <f>SUM(H43:H45)</f>
        <v>960</v>
      </c>
      <c r="J47" s="14">
        <f>SUM(J43:J45)</f>
        <v>7585</v>
      </c>
      <c r="L47" s="14">
        <f>SUM(L43:L45)</f>
        <v>5867</v>
      </c>
    </row>
    <row r="48" spans="1:12" ht="8.25" customHeight="1" thickTop="1">
      <c r="A48" s="7"/>
      <c r="B48" s="7"/>
      <c r="C48" s="7"/>
      <c r="D48" s="7"/>
      <c r="E48" s="10"/>
      <c r="F48" s="9"/>
      <c r="G48" s="9"/>
      <c r="H48" s="9"/>
      <c r="J48" s="5"/>
      <c r="K48" s="5"/>
      <c r="L48" s="5"/>
    </row>
    <row r="49" spans="1:12" ht="12.75" customHeight="1">
      <c r="A49" s="7"/>
      <c r="B49" s="7"/>
      <c r="C49" s="7"/>
      <c r="D49" s="7"/>
      <c r="E49" s="102"/>
      <c r="F49" s="15" t="s">
        <v>31</v>
      </c>
      <c r="G49" s="9"/>
      <c r="H49" s="15" t="s">
        <v>31</v>
      </c>
      <c r="J49" s="15" t="s">
        <v>31</v>
      </c>
      <c r="L49" s="15" t="s">
        <v>31</v>
      </c>
    </row>
    <row r="50" spans="1:12" ht="15.75">
      <c r="A50" s="13" t="s">
        <v>312</v>
      </c>
      <c r="B50" s="7"/>
      <c r="C50" s="7"/>
      <c r="D50" s="7"/>
      <c r="E50" s="10"/>
      <c r="F50" s="9"/>
      <c r="G50" s="9"/>
      <c r="H50" s="9"/>
      <c r="J50" s="5"/>
      <c r="K50" s="5"/>
      <c r="L50" s="5"/>
    </row>
    <row r="51" spans="1:12" ht="15.75">
      <c r="A51" s="13"/>
      <c r="B51" s="8" t="s">
        <v>90</v>
      </c>
      <c r="C51" s="7"/>
      <c r="D51" s="7"/>
      <c r="E51" s="10"/>
      <c r="F51" s="9"/>
      <c r="G51" s="9"/>
      <c r="H51" s="9"/>
      <c r="J51" s="5"/>
      <c r="K51" s="5"/>
      <c r="L51" s="5"/>
    </row>
    <row r="52" spans="1:12" ht="15.75">
      <c r="A52" s="7"/>
      <c r="B52" s="7" t="s">
        <v>177</v>
      </c>
      <c r="C52" s="7"/>
      <c r="D52" s="7"/>
      <c r="E52" s="7"/>
      <c r="F52" s="16">
        <f>+F47/60800*100</f>
        <v>2.3059210526315788</v>
      </c>
      <c r="G52" s="9"/>
      <c r="H52" s="16">
        <f>+H47/60800*100</f>
        <v>1.5789473684210527</v>
      </c>
      <c r="J52" s="16">
        <f>+J47/60800*100</f>
        <v>12.475328947368421</v>
      </c>
      <c r="K52" s="5"/>
      <c r="L52" s="16">
        <f>+L47/60800*100</f>
        <v>9.649671052631579</v>
      </c>
    </row>
    <row r="53" spans="1:12" ht="16.5" thickBot="1">
      <c r="A53" s="7"/>
      <c r="B53" s="7" t="s">
        <v>239</v>
      </c>
      <c r="C53" s="7"/>
      <c r="D53" s="7"/>
      <c r="E53" s="7"/>
      <c r="F53" s="17">
        <v>0</v>
      </c>
      <c r="G53" s="9"/>
      <c r="H53" s="17">
        <v>0</v>
      </c>
      <c r="J53" s="17">
        <v>6</v>
      </c>
      <c r="K53" s="5"/>
      <c r="L53" s="17">
        <v>8</v>
      </c>
    </row>
    <row r="54" spans="1:8" ht="8.25" customHeight="1" thickTop="1">
      <c r="A54" s="8"/>
      <c r="B54" s="7"/>
      <c r="C54" s="7"/>
      <c r="D54" s="7"/>
      <c r="E54" s="7"/>
      <c r="F54" s="9"/>
      <c r="G54" s="9"/>
      <c r="H54" s="9"/>
    </row>
    <row r="55" spans="1:12" ht="15.75">
      <c r="A55" s="130" t="s">
        <v>278</v>
      </c>
      <c r="B55" s="130"/>
      <c r="C55" s="130"/>
      <c r="D55" s="130"/>
      <c r="E55" s="130"/>
      <c r="F55" s="130"/>
      <c r="G55" s="130"/>
      <c r="H55" s="130"/>
      <c r="I55" s="130"/>
      <c r="J55" s="130"/>
      <c r="K55" s="130"/>
      <c r="L55" s="130"/>
    </row>
    <row r="56" spans="1:12" ht="15.75">
      <c r="A56" s="130" t="s">
        <v>265</v>
      </c>
      <c r="B56" s="130"/>
      <c r="C56" s="130"/>
      <c r="D56" s="130"/>
      <c r="E56" s="130"/>
      <c r="F56" s="130"/>
      <c r="G56" s="130"/>
      <c r="H56" s="130"/>
      <c r="I56" s="130"/>
      <c r="J56" s="130"/>
      <c r="K56" s="130"/>
      <c r="L56" s="130"/>
    </row>
    <row r="57" ht="15.75" customHeight="1"/>
  </sheetData>
  <mergeCells count="13">
    <mergeCell ref="F10:H10"/>
    <mergeCell ref="F9:H9"/>
    <mergeCell ref="A55:L55"/>
    <mergeCell ref="A56:L56"/>
    <mergeCell ref="J9:L9"/>
    <mergeCell ref="A1:B1"/>
    <mergeCell ref="A2:B2"/>
    <mergeCell ref="F11:H11"/>
    <mergeCell ref="J10:L10"/>
    <mergeCell ref="J11:L11"/>
    <mergeCell ref="A4:L4"/>
    <mergeCell ref="A5:L5"/>
    <mergeCell ref="A7:L7"/>
  </mergeCells>
  <printOptions/>
  <pageMargins left="0.75" right="0.55" top="0.75" bottom="0.5" header="0.5" footer="0.5"/>
  <pageSetup firstPageNumber="4" useFirstPageNumber="1" horizontalDpi="180" verticalDpi="180" orientation="portrait" paperSize="9" r:id="rId1"/>
</worksheet>
</file>

<file path=xl/worksheets/sheet5.xml><?xml version="1.0" encoding="utf-8"?>
<worksheet xmlns="http://schemas.openxmlformats.org/spreadsheetml/2006/main" xmlns:r="http://schemas.openxmlformats.org/officeDocument/2006/relationships">
  <dimension ref="A1:L47"/>
  <sheetViews>
    <sheetView workbookViewId="0" topLeftCell="A37">
      <selection activeCell="B50" sqref="B50"/>
    </sheetView>
  </sheetViews>
  <sheetFormatPr defaultColWidth="9.00390625" defaultRowHeight="15.75"/>
  <cols>
    <col min="1" max="1" width="2.25390625" style="7" customWidth="1"/>
    <col min="2" max="2" width="3.00390625" style="7" customWidth="1"/>
    <col min="3" max="3" width="6.50390625" style="7" customWidth="1"/>
    <col min="4" max="4" width="13.625" style="7" customWidth="1"/>
    <col min="5" max="5" width="7.25390625" style="7" customWidth="1"/>
    <col min="6" max="6" width="8.375" style="9" customWidth="1"/>
    <col min="7" max="7" width="0.875" style="9" customWidth="1"/>
    <col min="8" max="8" width="11.25390625" style="9" bestFit="1" customWidth="1"/>
    <col min="9" max="9" width="1.00390625" style="9" customWidth="1"/>
    <col min="10" max="10" width="11.75390625" style="9" bestFit="1" customWidth="1"/>
    <col min="11" max="11" width="1.00390625" style="9" customWidth="1"/>
    <col min="12" max="12" width="9.75390625" style="9" customWidth="1"/>
    <col min="13" max="16384" width="9.00390625" style="7" customWidth="1"/>
  </cols>
  <sheetData>
    <row r="1" spans="1:3" ht="15.75">
      <c r="A1" s="134" t="s">
        <v>172</v>
      </c>
      <c r="B1" s="134"/>
      <c r="C1" s="134"/>
    </row>
    <row r="2" spans="1:12" ht="15.75">
      <c r="A2" s="127" t="s">
        <v>212</v>
      </c>
      <c r="B2" s="135"/>
      <c r="C2" s="128"/>
      <c r="L2" s="96" t="s">
        <v>51</v>
      </c>
    </row>
    <row r="3" spans="1:3" ht="15.75">
      <c r="A3" s="79"/>
      <c r="B3" s="79"/>
      <c r="C3" s="79"/>
    </row>
    <row r="4" spans="1:3" ht="15.75">
      <c r="A4" s="79"/>
      <c r="B4" s="79"/>
      <c r="C4" s="79"/>
    </row>
    <row r="5" spans="1:12" ht="15.75">
      <c r="A5" s="136" t="str">
        <f>+GIS!A4</f>
        <v>MINTYE INDUSTRIES BHD.</v>
      </c>
      <c r="B5" s="136"/>
      <c r="C5" s="136"/>
      <c r="D5" s="136"/>
      <c r="E5" s="136"/>
      <c r="F5" s="136"/>
      <c r="G5" s="136"/>
      <c r="H5" s="136"/>
      <c r="I5" s="136"/>
      <c r="J5" s="136"/>
      <c r="K5" s="136"/>
      <c r="L5" s="136"/>
    </row>
    <row r="6" spans="1:12" ht="15.75">
      <c r="A6" s="137" t="s">
        <v>74</v>
      </c>
      <c r="B6" s="137"/>
      <c r="C6" s="137"/>
      <c r="D6" s="137"/>
      <c r="E6" s="137"/>
      <c r="F6" s="137"/>
      <c r="G6" s="137"/>
      <c r="H6" s="137"/>
      <c r="I6" s="137"/>
      <c r="J6" s="137"/>
      <c r="K6" s="137"/>
      <c r="L6" s="137"/>
    </row>
    <row r="8" spans="1:12" ht="15.75">
      <c r="A8" s="133" t="s">
        <v>192</v>
      </c>
      <c r="B8" s="133"/>
      <c r="C8" s="133"/>
      <c r="D8" s="133"/>
      <c r="E8" s="133"/>
      <c r="F8" s="133"/>
      <c r="G8" s="133"/>
      <c r="H8" s="133"/>
      <c r="I8" s="133"/>
      <c r="J8" s="133"/>
      <c r="K8" s="133"/>
      <c r="L8" s="133"/>
    </row>
    <row r="10" ht="15.75">
      <c r="H10" s="73" t="s">
        <v>34</v>
      </c>
    </row>
    <row r="11" spans="1:10" ht="15.75">
      <c r="A11" s="8"/>
      <c r="B11" s="8"/>
      <c r="H11" s="73" t="s">
        <v>35</v>
      </c>
      <c r="J11" s="74" t="s">
        <v>37</v>
      </c>
    </row>
    <row r="12" spans="1:10" ht="15.75">
      <c r="A12" s="8"/>
      <c r="B12" s="8"/>
      <c r="H12" s="73"/>
      <c r="J12" s="74"/>
    </row>
    <row r="13" spans="6:10" ht="15.75">
      <c r="F13" s="73" t="s">
        <v>32</v>
      </c>
      <c r="H13" s="73" t="s">
        <v>36</v>
      </c>
      <c r="J13" s="74" t="s">
        <v>38</v>
      </c>
    </row>
    <row r="14" spans="1:12" ht="15.75">
      <c r="A14" s="108" t="s">
        <v>75</v>
      </c>
      <c r="F14" s="75" t="s">
        <v>33</v>
      </c>
      <c r="G14" s="76"/>
      <c r="H14" s="77" t="s">
        <v>157</v>
      </c>
      <c r="I14" s="76"/>
      <c r="J14" s="77" t="s">
        <v>39</v>
      </c>
      <c r="K14" s="76"/>
      <c r="L14" s="75" t="s">
        <v>40</v>
      </c>
    </row>
    <row r="15" spans="5:12" ht="15.75">
      <c r="E15" s="18"/>
      <c r="F15" s="73" t="s">
        <v>54</v>
      </c>
      <c r="H15" s="73" t="s">
        <v>54</v>
      </c>
      <c r="J15" s="73" t="s">
        <v>54</v>
      </c>
      <c r="L15" s="73" t="s">
        <v>54</v>
      </c>
    </row>
    <row r="16" spans="1:12" ht="15.75">
      <c r="A16" s="108" t="s">
        <v>318</v>
      </c>
      <c r="F16" s="7"/>
      <c r="H16" s="73"/>
      <c r="J16" s="73"/>
      <c r="L16" s="73"/>
    </row>
    <row r="17" spans="2:6" ht="15.75">
      <c r="B17" s="108" t="s">
        <v>305</v>
      </c>
      <c r="F17" s="7"/>
    </row>
    <row r="18" spans="2:6" ht="15.75">
      <c r="B18" s="108"/>
      <c r="F18" s="7"/>
    </row>
    <row r="19" spans="1:12" ht="15.75">
      <c r="A19" s="8" t="s">
        <v>245</v>
      </c>
      <c r="B19" s="72"/>
      <c r="F19" s="9">
        <v>60800</v>
      </c>
      <c r="H19" s="9">
        <v>789</v>
      </c>
      <c r="J19" s="9">
        <v>23889</v>
      </c>
      <c r="L19" s="9">
        <f>SUM(F19:J19)</f>
        <v>85478</v>
      </c>
    </row>
    <row r="20" spans="1:2" ht="15.75">
      <c r="A20" s="8"/>
      <c r="B20" s="12"/>
    </row>
    <row r="21" spans="1:12" ht="15.75">
      <c r="A21" s="22" t="s">
        <v>267</v>
      </c>
      <c r="B21" s="12"/>
      <c r="F21" s="9">
        <v>0</v>
      </c>
      <c r="H21" s="9">
        <v>0</v>
      </c>
      <c r="J21" s="9">
        <v>-3648</v>
      </c>
      <c r="L21" s="9">
        <f>SUM(F21:J21)</f>
        <v>-3648</v>
      </c>
    </row>
    <row r="22" spans="1:2" ht="15.75">
      <c r="A22" s="8"/>
      <c r="B22" s="12"/>
    </row>
    <row r="23" spans="1:12" ht="15.75">
      <c r="A23" s="12" t="s">
        <v>338</v>
      </c>
      <c r="B23" s="12"/>
      <c r="F23" s="6">
        <v>0</v>
      </c>
      <c r="H23" s="6">
        <v>0</v>
      </c>
      <c r="J23" s="6">
        <f>+GIS!J47</f>
        <v>7585</v>
      </c>
      <c r="L23" s="9">
        <f>SUM(F23:J23)</f>
        <v>7585</v>
      </c>
    </row>
    <row r="24" ht="10.5" customHeight="1">
      <c r="L24" s="29"/>
    </row>
    <row r="25" spans="1:12" ht="16.5" thickBot="1">
      <c r="A25" s="8" t="s">
        <v>313</v>
      </c>
      <c r="B25" s="8"/>
      <c r="F25" s="14">
        <f>SUM(F19:F23)</f>
        <v>60800</v>
      </c>
      <c r="H25" s="14">
        <f>SUM(H19:H23)</f>
        <v>789</v>
      </c>
      <c r="J25" s="14">
        <f>SUM(J19:J23)</f>
        <v>27826</v>
      </c>
      <c r="L25" s="14">
        <f>SUM(L19:L23)</f>
        <v>89415</v>
      </c>
    </row>
    <row r="26" ht="16.5" thickTop="1"/>
    <row r="28" ht="15.75">
      <c r="A28" s="108" t="s">
        <v>318</v>
      </c>
    </row>
    <row r="29" ht="15.75">
      <c r="B29" s="108" t="s">
        <v>319</v>
      </c>
    </row>
    <row r="30" ht="15.75">
      <c r="B30" s="108"/>
    </row>
    <row r="31" spans="1:12" ht="15.75">
      <c r="A31" s="8" t="s">
        <v>314</v>
      </c>
      <c r="B31" s="72"/>
      <c r="F31" s="9">
        <v>38000</v>
      </c>
      <c r="H31" s="9">
        <v>789</v>
      </c>
      <c r="J31" s="9">
        <v>43898</v>
      </c>
      <c r="L31" s="9">
        <f>SUM(F31:J31)</f>
        <v>82687</v>
      </c>
    </row>
    <row r="32" spans="1:2" ht="15.75">
      <c r="A32" s="8"/>
      <c r="B32" s="12"/>
    </row>
    <row r="33" spans="1:12" ht="15.75">
      <c r="A33" s="22" t="s">
        <v>316</v>
      </c>
      <c r="B33" s="12"/>
      <c r="F33" s="9">
        <v>22800</v>
      </c>
      <c r="H33" s="9">
        <v>0</v>
      </c>
      <c r="J33" s="9">
        <v>-22800</v>
      </c>
      <c r="L33" s="9">
        <f>SUM(F33:J33)</f>
        <v>0</v>
      </c>
    </row>
    <row r="34" spans="1:2" ht="15.75">
      <c r="A34" s="8"/>
      <c r="B34" s="12"/>
    </row>
    <row r="35" spans="1:12" ht="15.75">
      <c r="A35" s="22" t="s">
        <v>267</v>
      </c>
      <c r="B35" s="12"/>
      <c r="F35" s="9">
        <v>0</v>
      </c>
      <c r="H35" s="9">
        <v>0</v>
      </c>
      <c r="J35" s="9">
        <v>-3040</v>
      </c>
      <c r="L35" s="9">
        <f>SUM(F35:J35)</f>
        <v>-3040</v>
      </c>
    </row>
    <row r="36" spans="1:2" ht="15.75">
      <c r="A36" s="8"/>
      <c r="B36" s="12"/>
    </row>
    <row r="37" spans="1:2" ht="15.75">
      <c r="A37" s="12" t="s">
        <v>338</v>
      </c>
      <c r="B37" s="12"/>
    </row>
    <row r="38" spans="1:2" ht="15.75">
      <c r="A38" s="99" t="s">
        <v>339</v>
      </c>
      <c r="B38" s="12"/>
    </row>
    <row r="39" spans="1:12" ht="15.75">
      <c r="A39" s="12"/>
      <c r="B39" s="12" t="s">
        <v>337</v>
      </c>
      <c r="F39" s="9">
        <v>0</v>
      </c>
      <c r="H39" s="9">
        <v>0</v>
      </c>
      <c r="J39" s="9">
        <f>+GIS!L47</f>
        <v>5867</v>
      </c>
      <c r="L39" s="9">
        <f>SUM(F39:J39)</f>
        <v>5867</v>
      </c>
    </row>
    <row r="40" spans="1:2" ht="6.75" customHeight="1">
      <c r="A40" s="12"/>
      <c r="B40" s="12"/>
    </row>
    <row r="41" spans="1:12" ht="15.75">
      <c r="A41" s="99" t="s">
        <v>340</v>
      </c>
      <c r="B41" s="12"/>
      <c r="F41" s="6">
        <v>0</v>
      </c>
      <c r="H41" s="6">
        <v>0</v>
      </c>
      <c r="J41" s="6">
        <v>-36</v>
      </c>
      <c r="L41" s="6">
        <f>SUM(F41:J41)</f>
        <v>-36</v>
      </c>
    </row>
    <row r="42" ht="10.5" customHeight="1"/>
    <row r="43" spans="1:12" ht="16.5" thickBot="1">
      <c r="A43" s="8" t="s">
        <v>315</v>
      </c>
      <c r="B43" s="8"/>
      <c r="F43" s="14">
        <f>SUM(F31:F41)</f>
        <v>60800</v>
      </c>
      <c r="H43" s="14">
        <f>SUM(H31:H41)</f>
        <v>789</v>
      </c>
      <c r="J43" s="14">
        <f>SUM(J31:J41)</f>
        <v>23889</v>
      </c>
      <c r="L43" s="14">
        <f>SUM(L31:L41)</f>
        <v>85478</v>
      </c>
    </row>
    <row r="44" ht="16.5" thickTop="1"/>
    <row r="46" spans="1:12" ht="15.75">
      <c r="A46" s="130" t="s">
        <v>282</v>
      </c>
      <c r="B46" s="130"/>
      <c r="C46" s="130"/>
      <c r="D46" s="130"/>
      <c r="E46" s="130"/>
      <c r="F46" s="130"/>
      <c r="G46" s="130"/>
      <c r="H46" s="130"/>
      <c r="I46" s="130"/>
      <c r="J46" s="130"/>
      <c r="K46" s="130"/>
      <c r="L46" s="130"/>
    </row>
    <row r="47" spans="1:12" ht="15.75">
      <c r="A47" s="130" t="s">
        <v>283</v>
      </c>
      <c r="B47" s="130"/>
      <c r="C47" s="130"/>
      <c r="D47" s="130"/>
      <c r="E47" s="130"/>
      <c r="F47" s="130"/>
      <c r="G47" s="130"/>
      <c r="H47" s="130"/>
      <c r="I47" s="130"/>
      <c r="J47" s="130"/>
      <c r="K47" s="130"/>
      <c r="L47" s="130"/>
    </row>
  </sheetData>
  <mergeCells count="7">
    <mergeCell ref="A46:L46"/>
    <mergeCell ref="A47:L47"/>
    <mergeCell ref="A8:L8"/>
    <mergeCell ref="A1:C1"/>
    <mergeCell ref="A2:C2"/>
    <mergeCell ref="A5:L5"/>
    <mergeCell ref="A6:L6"/>
  </mergeCells>
  <printOptions/>
  <pageMargins left="0.75" right="0.75" top="1" bottom="1" header="0.5" footer="0.5"/>
  <pageSetup firstPageNumber="5" useFirstPageNumber="1" horizontalDpi="180" verticalDpi="180" orientation="portrait" paperSize="9" r:id="rId1"/>
</worksheet>
</file>

<file path=xl/worksheets/sheet6.xml><?xml version="1.0" encoding="utf-8"?>
<worksheet xmlns="http://schemas.openxmlformats.org/spreadsheetml/2006/main" xmlns:r="http://schemas.openxmlformats.org/officeDocument/2006/relationships">
  <dimension ref="A1:J59"/>
  <sheetViews>
    <sheetView workbookViewId="0" topLeftCell="A3">
      <selection activeCell="E14" sqref="E14"/>
    </sheetView>
  </sheetViews>
  <sheetFormatPr defaultColWidth="9.00390625" defaultRowHeight="15.75"/>
  <cols>
    <col min="1" max="1" width="2.875" style="0" customWidth="1"/>
    <col min="2" max="2" width="2.75390625" style="0" customWidth="1"/>
    <col min="3" max="3" width="5.875" style="0" customWidth="1"/>
    <col min="4" max="4" width="23.625" style="0" customWidth="1"/>
    <col min="5" max="5" width="18.875" style="0" customWidth="1"/>
    <col min="6" max="6" width="2.625" style="0" customWidth="1"/>
    <col min="7" max="7" width="10.625" style="0" customWidth="1"/>
    <col min="8" max="8" width="2.625" style="0" customWidth="1"/>
    <col min="9" max="9" width="10.75390625" style="0" customWidth="1"/>
  </cols>
  <sheetData>
    <row r="1" spans="1:3" ht="15.75">
      <c r="A1" s="134" t="s">
        <v>172</v>
      </c>
      <c r="B1" s="134"/>
      <c r="C1" s="134"/>
    </row>
    <row r="2" spans="1:9" ht="15.75">
      <c r="A2" s="127" t="s">
        <v>212</v>
      </c>
      <c r="B2" s="135"/>
      <c r="C2" s="128"/>
      <c r="I2" s="96" t="s">
        <v>56</v>
      </c>
    </row>
    <row r="3" ht="4.5" customHeight="1"/>
    <row r="4" spans="1:9" ht="15.75">
      <c r="A4" s="120" t="str">
        <f>+SES!A5</f>
        <v>MINTYE INDUSTRIES BHD.</v>
      </c>
      <c r="B4" s="120"/>
      <c r="C4" s="120"/>
      <c r="D4" s="120"/>
      <c r="E4" s="120"/>
      <c r="F4" s="120"/>
      <c r="G4" s="120"/>
      <c r="H4" s="120"/>
      <c r="I4" s="120"/>
    </row>
    <row r="5" spans="1:9" ht="15.75">
      <c r="A5" s="119" t="s">
        <v>74</v>
      </c>
      <c r="B5" s="119"/>
      <c r="C5" s="119"/>
      <c r="D5" s="119"/>
      <c r="E5" s="119"/>
      <c r="F5" s="119"/>
      <c r="G5" s="119"/>
      <c r="H5" s="119"/>
      <c r="I5" s="119"/>
    </row>
    <row r="6" ht="4.5" customHeight="1"/>
    <row r="7" spans="1:9" ht="15.75">
      <c r="A7" s="118" t="s">
        <v>178</v>
      </c>
      <c r="B7" s="118"/>
      <c r="C7" s="118"/>
      <c r="D7" s="118"/>
      <c r="E7" s="118"/>
      <c r="F7" s="118"/>
      <c r="G7" s="118"/>
      <c r="H7" s="118"/>
      <c r="I7" s="118"/>
    </row>
    <row r="8" spans="1:9" ht="3.75" customHeight="1">
      <c r="A8" s="32"/>
      <c r="B8" s="32"/>
      <c r="C8" s="32"/>
      <c r="D8" s="32"/>
      <c r="E8" s="32"/>
      <c r="F8" s="32"/>
      <c r="G8" s="32"/>
      <c r="H8" s="32"/>
      <c r="I8" s="32"/>
    </row>
    <row r="9" spans="1:9" ht="15.75">
      <c r="A9" s="32"/>
      <c r="B9" s="32"/>
      <c r="C9" s="32"/>
      <c r="D9" s="32"/>
      <c r="E9" s="32"/>
      <c r="F9" s="32"/>
      <c r="G9" s="118" t="s">
        <v>75</v>
      </c>
      <c r="H9" s="118"/>
      <c r="I9" s="118"/>
    </row>
    <row r="10" spans="1:9" ht="15.75">
      <c r="A10" s="3" t="s">
        <v>353</v>
      </c>
      <c r="B10" s="32"/>
      <c r="C10" s="32"/>
      <c r="D10" s="32"/>
      <c r="E10" s="32"/>
      <c r="F10" s="32"/>
      <c r="G10" s="107">
        <v>2004</v>
      </c>
      <c r="H10" s="4"/>
      <c r="I10" s="107">
        <v>2003</v>
      </c>
    </row>
    <row r="11" spans="1:9" ht="14.25" customHeight="1">
      <c r="A11" s="32"/>
      <c r="B11" s="32"/>
      <c r="C11" s="32"/>
      <c r="D11" s="32"/>
      <c r="E11" s="32"/>
      <c r="F11" s="32"/>
      <c r="G11" s="4" t="s">
        <v>54</v>
      </c>
      <c r="H11" s="4"/>
      <c r="I11" s="4" t="s">
        <v>54</v>
      </c>
    </row>
    <row r="12" ht="15.75">
      <c r="A12" s="2" t="s">
        <v>41</v>
      </c>
    </row>
    <row r="13" spans="2:9" ht="15.75">
      <c r="B13" t="s">
        <v>42</v>
      </c>
      <c r="I13" s="5"/>
    </row>
    <row r="14" spans="3:9" ht="15.75">
      <c r="C14" t="s">
        <v>249</v>
      </c>
      <c r="I14" s="5"/>
    </row>
    <row r="15" spans="3:9" ht="15.75">
      <c r="C15" t="s">
        <v>285</v>
      </c>
      <c r="G15" s="9">
        <v>13258</v>
      </c>
      <c r="H15" s="9"/>
      <c r="I15" s="78">
        <v>9283</v>
      </c>
    </row>
    <row r="16" spans="3:9" ht="15.75">
      <c r="C16" t="s">
        <v>291</v>
      </c>
      <c r="G16" s="9"/>
      <c r="H16" s="9"/>
      <c r="I16" s="5"/>
    </row>
    <row r="17" spans="3:9" ht="15.75">
      <c r="C17" t="s">
        <v>292</v>
      </c>
      <c r="G17" s="9">
        <v>4</v>
      </c>
      <c r="H17" s="9"/>
      <c r="I17" s="5">
        <v>7</v>
      </c>
    </row>
    <row r="18" spans="3:9" ht="15.75">
      <c r="C18" t="s">
        <v>369</v>
      </c>
      <c r="G18" s="6">
        <v>615</v>
      </c>
      <c r="H18" s="9"/>
      <c r="I18" s="6">
        <v>560</v>
      </c>
    </row>
    <row r="19" spans="7:9" ht="4.5" customHeight="1">
      <c r="G19" s="9"/>
      <c r="H19" s="9"/>
      <c r="I19" s="5"/>
    </row>
    <row r="20" spans="3:9" ht="15.75">
      <c r="C20" t="s">
        <v>357</v>
      </c>
      <c r="G20" s="5">
        <f>+G15+G17+G18</f>
        <v>13877</v>
      </c>
      <c r="H20" s="5"/>
      <c r="I20" s="5">
        <f>+I15+I17+I18</f>
        <v>9850</v>
      </c>
    </row>
    <row r="21" spans="7:9" ht="6.75" customHeight="1">
      <c r="G21" s="5"/>
      <c r="H21" s="5"/>
      <c r="I21" s="5"/>
    </row>
    <row r="22" spans="3:9" ht="15.75">
      <c r="C22" t="s">
        <v>237</v>
      </c>
      <c r="G22" s="6">
        <v>-23</v>
      </c>
      <c r="H22" s="9"/>
      <c r="I22" s="6">
        <v>-84</v>
      </c>
    </row>
    <row r="23" spans="7:9" ht="4.5" customHeight="1">
      <c r="G23" s="9"/>
      <c r="H23" s="9"/>
      <c r="I23" s="9"/>
    </row>
    <row r="24" spans="3:9" ht="15.75">
      <c r="C24" t="s">
        <v>370</v>
      </c>
      <c r="G24" s="5">
        <f>+G20+G22</f>
        <v>13854</v>
      </c>
      <c r="H24" s="5"/>
      <c r="I24" s="5">
        <f>+I20+I22</f>
        <v>9766</v>
      </c>
    </row>
    <row r="25" spans="7:9" ht="9" customHeight="1">
      <c r="G25" s="5"/>
      <c r="H25" s="5"/>
      <c r="I25" s="5"/>
    </row>
    <row r="26" spans="2:9" ht="15.75">
      <c r="B26" t="s">
        <v>238</v>
      </c>
      <c r="G26" s="6">
        <v>-1664</v>
      </c>
      <c r="H26" s="9"/>
      <c r="I26" s="6">
        <v>-2291</v>
      </c>
    </row>
    <row r="27" ht="7.5" customHeight="1">
      <c r="I27" s="5"/>
    </row>
    <row r="28" spans="4:10" ht="15.75">
      <c r="D28" s="2" t="s">
        <v>43</v>
      </c>
      <c r="G28" s="6">
        <f>SUM(G24:G26)</f>
        <v>12190</v>
      </c>
      <c r="H28" s="9"/>
      <c r="I28" s="6">
        <f>SUM(I24:I26)</f>
        <v>7475</v>
      </c>
      <c r="J28" s="71"/>
    </row>
    <row r="29" spans="7:9" ht="7.5" customHeight="1">
      <c r="G29" s="9"/>
      <c r="H29" s="9"/>
      <c r="I29" s="5"/>
    </row>
    <row r="30" spans="1:9" ht="15.75">
      <c r="A30" s="2" t="s">
        <v>44</v>
      </c>
      <c r="G30" s="5"/>
      <c r="H30" s="5"/>
      <c r="I30" s="5"/>
    </row>
    <row r="31" spans="1:9" ht="15.75">
      <c r="A31" s="2"/>
      <c r="B31" s="103" t="s">
        <v>271</v>
      </c>
      <c r="G31" s="5">
        <v>-125</v>
      </c>
      <c r="H31" s="5"/>
      <c r="I31" s="5">
        <v>0</v>
      </c>
    </row>
    <row r="32" spans="2:9" ht="15.75">
      <c r="B32" t="s">
        <v>248</v>
      </c>
      <c r="G32" s="23">
        <v>-4189</v>
      </c>
      <c r="H32" s="23"/>
      <c r="I32" s="5">
        <v>-4112</v>
      </c>
    </row>
    <row r="33" spans="2:9" ht="15.75">
      <c r="B33" t="s">
        <v>246</v>
      </c>
      <c r="G33" s="5">
        <v>181</v>
      </c>
      <c r="H33" s="5"/>
      <c r="I33" s="5">
        <v>98</v>
      </c>
    </row>
    <row r="34" spans="2:9" ht="15.75">
      <c r="B34" t="s">
        <v>211</v>
      </c>
      <c r="G34" s="9">
        <v>205</v>
      </c>
      <c r="H34" s="9"/>
      <c r="I34" s="9">
        <v>0</v>
      </c>
    </row>
    <row r="35" spans="2:9" ht="15.75" hidden="1">
      <c r="B35" t="s">
        <v>351</v>
      </c>
      <c r="G35" s="111">
        <v>0</v>
      </c>
      <c r="H35" s="9"/>
      <c r="I35" s="9">
        <v>0</v>
      </c>
    </row>
    <row r="36" spans="2:9" ht="15.75">
      <c r="B36" t="s">
        <v>371</v>
      </c>
      <c r="G36" s="9">
        <v>1</v>
      </c>
      <c r="H36" s="9"/>
      <c r="I36" s="9">
        <v>0</v>
      </c>
    </row>
    <row r="37" spans="2:9" ht="15.75">
      <c r="B37" t="s">
        <v>372</v>
      </c>
      <c r="G37" s="6">
        <v>0</v>
      </c>
      <c r="H37" s="9"/>
      <c r="I37" s="6">
        <v>15</v>
      </c>
    </row>
    <row r="38" spans="4:9" ht="7.5" customHeight="1">
      <c r="D38" s="2"/>
      <c r="G38" s="5"/>
      <c r="H38" s="5"/>
      <c r="I38" s="5"/>
    </row>
    <row r="39" spans="4:10" ht="15.75">
      <c r="D39" s="2" t="s">
        <v>45</v>
      </c>
      <c r="G39" s="6">
        <f>+G31+G32+G33+G34+G36+G37</f>
        <v>-3927</v>
      </c>
      <c r="H39" s="9"/>
      <c r="I39" s="6">
        <f>+I31+I32+I33+I34+I36+I37</f>
        <v>-3999</v>
      </c>
      <c r="J39" s="71"/>
    </row>
    <row r="40" spans="4:9" ht="8.25" customHeight="1">
      <c r="D40" s="2"/>
      <c r="G40" s="9"/>
      <c r="H40" s="9"/>
      <c r="I40" s="5"/>
    </row>
    <row r="41" spans="1:9" ht="15.75">
      <c r="A41" s="2" t="s">
        <v>272</v>
      </c>
      <c r="D41" s="2"/>
      <c r="G41" s="9"/>
      <c r="H41" s="9"/>
      <c r="I41" s="5"/>
    </row>
    <row r="42" spans="2:9" ht="15.75">
      <c r="B42" s="104" t="s">
        <v>273</v>
      </c>
      <c r="D42" s="2"/>
      <c r="G42" s="9">
        <v>-3648</v>
      </c>
      <c r="H42" s="9"/>
      <c r="I42" s="5">
        <v>-3040</v>
      </c>
    </row>
    <row r="43" spans="2:9" ht="15.75">
      <c r="B43" s="104" t="s">
        <v>296</v>
      </c>
      <c r="D43" s="2"/>
      <c r="G43" s="6">
        <v>0</v>
      </c>
      <c r="H43" s="9"/>
      <c r="I43" s="6">
        <v>-716</v>
      </c>
    </row>
    <row r="44" spans="2:9" ht="7.5" customHeight="1">
      <c r="B44" s="104"/>
      <c r="D44" s="2"/>
      <c r="G44" s="9"/>
      <c r="H44" s="9"/>
      <c r="I44" s="5"/>
    </row>
    <row r="45" spans="4:9" ht="15.75">
      <c r="D45" s="2" t="s">
        <v>297</v>
      </c>
      <c r="G45" s="6">
        <f>+G42+G43</f>
        <v>-3648</v>
      </c>
      <c r="H45" s="9"/>
      <c r="I45" s="6">
        <f>+I42+I43</f>
        <v>-3756</v>
      </c>
    </row>
    <row r="46" spans="4:9" ht="8.25" customHeight="1">
      <c r="D46" s="2"/>
      <c r="G46" s="9"/>
      <c r="H46" s="9"/>
      <c r="I46" s="5"/>
    </row>
    <row r="47" spans="1:9" ht="15.75">
      <c r="A47" s="2" t="s">
        <v>204</v>
      </c>
      <c r="I47" s="5"/>
    </row>
    <row r="48" spans="2:9" ht="15.75">
      <c r="B48" t="s">
        <v>350</v>
      </c>
      <c r="G48" s="5">
        <f>+G28+G39+G45</f>
        <v>4615</v>
      </c>
      <c r="H48" s="5"/>
      <c r="I48" s="5">
        <f>+I28+I39+I45</f>
        <v>-280</v>
      </c>
    </row>
    <row r="49" spans="7:9" ht="10.5" customHeight="1">
      <c r="G49" s="5"/>
      <c r="H49" s="5"/>
      <c r="I49" s="5"/>
    </row>
    <row r="50" spans="2:9" ht="15.75">
      <c r="B50" t="s">
        <v>342</v>
      </c>
      <c r="G50" s="6">
        <f>+I56</f>
        <v>18838</v>
      </c>
      <c r="H50" s="7"/>
      <c r="I50" s="6">
        <v>19118</v>
      </c>
    </row>
    <row r="51" spans="7:9" ht="11.25" customHeight="1">
      <c r="G51" s="9"/>
      <c r="H51" s="9"/>
      <c r="I51" s="9"/>
    </row>
    <row r="52" spans="7:9" ht="15.75">
      <c r="G52" s="110">
        <f>+G48+G50</f>
        <v>23453</v>
      </c>
      <c r="H52" s="7"/>
      <c r="I52" s="9">
        <v>18838</v>
      </c>
    </row>
    <row r="53" spans="7:9" ht="9.75" customHeight="1">
      <c r="G53" s="110"/>
      <c r="H53" s="7"/>
      <c r="I53" s="9"/>
    </row>
    <row r="54" spans="2:9" ht="15.75">
      <c r="B54" t="s">
        <v>354</v>
      </c>
      <c r="G54" s="6">
        <v>10</v>
      </c>
      <c r="H54" s="9"/>
      <c r="I54" s="6">
        <v>0</v>
      </c>
    </row>
    <row r="55" spans="7:9" ht="10.5" customHeight="1">
      <c r="G55" s="9"/>
      <c r="H55" s="9"/>
      <c r="I55" s="9"/>
    </row>
    <row r="56" spans="2:9" ht="16.5" thickBot="1">
      <c r="B56" t="s">
        <v>341</v>
      </c>
      <c r="G56" s="14">
        <f>+G52+G54</f>
        <v>23463</v>
      </c>
      <c r="H56" s="9"/>
      <c r="I56" s="14">
        <f>+I52+I54</f>
        <v>18838</v>
      </c>
    </row>
    <row r="57" ht="8.25" customHeight="1" thickTop="1"/>
    <row r="58" spans="1:9" ht="15.75">
      <c r="A58" s="130" t="s">
        <v>279</v>
      </c>
      <c r="B58" s="130"/>
      <c r="C58" s="130"/>
      <c r="D58" s="130"/>
      <c r="E58" s="130"/>
      <c r="F58" s="130"/>
      <c r="G58" s="130"/>
      <c r="H58" s="130"/>
      <c r="I58" s="130"/>
    </row>
    <row r="59" spans="1:9" ht="15.75">
      <c r="A59" s="130" t="s">
        <v>265</v>
      </c>
      <c r="B59" s="130"/>
      <c r="C59" s="130"/>
      <c r="D59" s="130"/>
      <c r="E59" s="130"/>
      <c r="F59" s="130"/>
      <c r="G59" s="130"/>
      <c r="H59" s="130"/>
      <c r="I59" s="130"/>
    </row>
    <row r="60" ht="10.5" customHeight="1"/>
  </sheetData>
  <mergeCells count="8">
    <mergeCell ref="A58:I58"/>
    <mergeCell ref="A59:I59"/>
    <mergeCell ref="A7:I7"/>
    <mergeCell ref="G9:I9"/>
    <mergeCell ref="A1:C1"/>
    <mergeCell ref="A2:C2"/>
    <mergeCell ref="A4:I4"/>
    <mergeCell ref="A5:I5"/>
  </mergeCells>
  <printOptions/>
  <pageMargins left="0.75" right="0.75" top="0.75" bottom="0.5" header="0.5" footer="0.5"/>
  <pageSetup firstPageNumber="6" useFirstPageNumber="1"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N577"/>
  <sheetViews>
    <sheetView workbookViewId="0" topLeftCell="A1">
      <selection activeCell="N109" sqref="N107:N109"/>
    </sheetView>
  </sheetViews>
  <sheetFormatPr defaultColWidth="9.00390625" defaultRowHeight="15.75" customHeight="1"/>
  <cols>
    <col min="1" max="1" width="3.375" style="20" customWidth="1"/>
    <col min="2" max="2" width="3.875" style="20" customWidth="1"/>
    <col min="3" max="3" width="4.125" style="20" customWidth="1"/>
    <col min="4" max="4" width="4.375" style="20" customWidth="1"/>
    <col min="5" max="5" width="9.875" style="20" customWidth="1"/>
    <col min="6" max="6" width="9.75390625" style="20" customWidth="1"/>
    <col min="7" max="7" width="12.00390625" style="20" customWidth="1"/>
    <col min="8" max="8" width="0.5" style="20" customWidth="1"/>
    <col min="9" max="9" width="11.125" style="20" bestFit="1" customWidth="1"/>
    <col min="10" max="10" width="0.5" style="20" customWidth="1"/>
    <col min="11" max="11" width="13.125" style="20" customWidth="1"/>
    <col min="12" max="12" width="0.5" style="20" customWidth="1"/>
    <col min="13" max="13" width="13.125" style="20" customWidth="1"/>
    <col min="14" max="16384" width="9.00390625" style="20" customWidth="1"/>
  </cols>
  <sheetData>
    <row r="1" spans="1:3" ht="15.75" customHeight="1">
      <c r="A1" s="139" t="s">
        <v>172</v>
      </c>
      <c r="B1" s="139"/>
      <c r="C1" s="139"/>
    </row>
    <row r="2" spans="1:13" ht="15.75" customHeight="1">
      <c r="A2" s="140" t="s">
        <v>212</v>
      </c>
      <c r="B2" s="141"/>
      <c r="C2" s="142"/>
      <c r="M2" s="97" t="s">
        <v>57</v>
      </c>
    </row>
    <row r="3" spans="1:3" ht="15.75" customHeight="1">
      <c r="A3" s="48"/>
      <c r="B3" s="48"/>
      <c r="C3" s="48"/>
    </row>
    <row r="4" spans="1:3" ht="15.75" customHeight="1">
      <c r="A4" s="48"/>
      <c r="B4" s="48"/>
      <c r="C4" s="48"/>
    </row>
    <row r="5" spans="1:13" ht="15.75" customHeight="1">
      <c r="A5" s="120" t="str">
        <f>+GCFS!A4</f>
        <v>MINTYE INDUSTRIES BHD.</v>
      </c>
      <c r="B5" s="120"/>
      <c r="C5" s="120"/>
      <c r="D5" s="120"/>
      <c r="E5" s="120"/>
      <c r="F5" s="120"/>
      <c r="G5" s="120"/>
      <c r="H5" s="120"/>
      <c r="I5" s="120"/>
      <c r="J5" s="120"/>
      <c r="K5" s="120"/>
      <c r="L5" s="120"/>
      <c r="M5" s="120"/>
    </row>
    <row r="6" spans="1:13" ht="15.75" customHeight="1">
      <c r="A6" s="139" t="s">
        <v>74</v>
      </c>
      <c r="B6" s="139"/>
      <c r="C6" s="139"/>
      <c r="D6" s="139"/>
      <c r="E6" s="139"/>
      <c r="F6" s="139"/>
      <c r="G6" s="139"/>
      <c r="H6" s="139"/>
      <c r="I6" s="139"/>
      <c r="J6" s="139"/>
      <c r="K6" s="139"/>
      <c r="L6" s="139"/>
      <c r="M6" s="139"/>
    </row>
    <row r="7" spans="1:13" ht="15.75" customHeight="1">
      <c r="A7" s="19"/>
      <c r="B7" s="19"/>
      <c r="C7" s="19"/>
      <c r="D7" s="19"/>
      <c r="E7" s="19"/>
      <c r="F7" s="19"/>
      <c r="G7" s="19"/>
      <c r="H7" s="19"/>
      <c r="I7" s="19"/>
      <c r="J7" s="19"/>
      <c r="K7" s="19"/>
      <c r="L7" s="19"/>
      <c r="M7" s="19"/>
    </row>
    <row r="8" spans="1:13" ht="15.75" customHeight="1">
      <c r="A8" s="133" t="s">
        <v>186</v>
      </c>
      <c r="B8" s="133"/>
      <c r="C8" s="133"/>
      <c r="D8" s="133"/>
      <c r="E8" s="133"/>
      <c r="F8" s="133"/>
      <c r="G8" s="133"/>
      <c r="H8" s="133"/>
      <c r="I8" s="133"/>
      <c r="J8" s="133"/>
      <c r="K8" s="133"/>
      <c r="L8" s="133"/>
      <c r="M8" s="133"/>
    </row>
    <row r="9" spans="1:13" ht="15.75" customHeight="1">
      <c r="A9" s="114" t="s">
        <v>320</v>
      </c>
      <c r="B9" s="114"/>
      <c r="C9" s="114"/>
      <c r="D9" s="114"/>
      <c r="E9" s="114"/>
      <c r="F9" s="114"/>
      <c r="G9" s="114"/>
      <c r="H9" s="114"/>
      <c r="I9" s="114"/>
      <c r="J9" s="114"/>
      <c r="K9" s="114"/>
      <c r="L9" s="114"/>
      <c r="M9" s="114"/>
    </row>
    <row r="10" spans="1:13" ht="15.75" customHeight="1">
      <c r="A10" s="93"/>
      <c r="B10" s="93"/>
      <c r="C10" s="93"/>
      <c r="D10" s="93"/>
      <c r="E10" s="93"/>
      <c r="F10" s="93"/>
      <c r="G10" s="93"/>
      <c r="H10" s="93"/>
      <c r="I10" s="93"/>
      <c r="J10" s="93"/>
      <c r="K10" s="93"/>
      <c r="L10" s="93"/>
      <c r="M10" s="93"/>
    </row>
    <row r="11" spans="1:13" ht="15.75" customHeight="1">
      <c r="A11" s="3" t="s">
        <v>70</v>
      </c>
      <c r="C11" s="3"/>
      <c r="K11" s="48"/>
      <c r="L11" s="48"/>
      <c r="M11" s="48"/>
    </row>
    <row r="12" spans="1:13" ht="15.75" customHeight="1">
      <c r="A12" s="138" t="s">
        <v>378</v>
      </c>
      <c r="B12" s="129"/>
      <c r="C12" s="129"/>
      <c r="D12" s="129"/>
      <c r="E12" s="129"/>
      <c r="F12" s="129"/>
      <c r="G12" s="129"/>
      <c r="H12" s="129"/>
      <c r="I12" s="129"/>
      <c r="J12" s="129"/>
      <c r="K12" s="129"/>
      <c r="L12" s="129"/>
      <c r="M12" s="129"/>
    </row>
    <row r="13" spans="1:13" ht="15.75" customHeight="1">
      <c r="A13" s="129"/>
      <c r="B13" s="129"/>
      <c r="C13" s="129"/>
      <c r="D13" s="129"/>
      <c r="E13" s="129"/>
      <c r="F13" s="129"/>
      <c r="G13" s="129"/>
      <c r="H13" s="129"/>
      <c r="I13" s="129"/>
      <c r="J13" s="129"/>
      <c r="K13" s="129"/>
      <c r="L13" s="129"/>
      <c r="M13" s="129"/>
    </row>
    <row r="14" spans="1:13" ht="15.75" customHeight="1">
      <c r="A14" s="129"/>
      <c r="B14" s="129"/>
      <c r="C14" s="129"/>
      <c r="D14" s="129"/>
      <c r="E14" s="129"/>
      <c r="F14" s="129"/>
      <c r="G14" s="129"/>
      <c r="H14" s="129"/>
      <c r="I14" s="129"/>
      <c r="J14" s="129"/>
      <c r="K14" s="129"/>
      <c r="L14" s="129"/>
      <c r="M14" s="129"/>
    </row>
    <row r="15" spans="2:13" ht="15.75" customHeight="1">
      <c r="B15" s="83"/>
      <c r="C15" s="83"/>
      <c r="D15" s="83"/>
      <c r="E15" s="83"/>
      <c r="F15" s="83"/>
      <c r="G15" s="83"/>
      <c r="H15" s="83"/>
      <c r="I15" s="83"/>
      <c r="J15" s="83"/>
      <c r="K15" s="83"/>
      <c r="L15" s="83"/>
      <c r="M15" s="83"/>
    </row>
    <row r="16" spans="1:13" ht="15.75" customHeight="1">
      <c r="A16" s="94" t="s">
        <v>256</v>
      </c>
      <c r="B16" s="83"/>
      <c r="C16" s="83"/>
      <c r="D16" s="83"/>
      <c r="E16" s="83"/>
      <c r="F16" s="83"/>
      <c r="G16" s="83"/>
      <c r="H16" s="83"/>
      <c r="I16" s="83"/>
      <c r="J16" s="83"/>
      <c r="K16" s="83"/>
      <c r="L16" s="83"/>
      <c r="M16" s="83"/>
    </row>
    <row r="17" spans="1:13" ht="15.75" customHeight="1">
      <c r="A17" s="94"/>
      <c r="B17" s="83"/>
      <c r="C17" s="83"/>
      <c r="D17" s="83"/>
      <c r="E17" s="83"/>
      <c r="F17" s="83"/>
      <c r="G17" s="83"/>
      <c r="H17" s="83"/>
      <c r="I17" s="83"/>
      <c r="J17" s="83"/>
      <c r="K17" s="83"/>
      <c r="L17" s="83"/>
      <c r="M17" s="83"/>
    </row>
    <row r="18" spans="1:13" ht="15.75" customHeight="1">
      <c r="A18" s="21" t="s">
        <v>46</v>
      </c>
      <c r="B18" s="40" t="s">
        <v>262</v>
      </c>
      <c r="C18" s="83"/>
      <c r="D18" s="83"/>
      <c r="E18" s="83"/>
      <c r="F18" s="83"/>
      <c r="G18" s="83"/>
      <c r="H18" s="83"/>
      <c r="I18" s="83"/>
      <c r="J18" s="83"/>
      <c r="K18" s="83"/>
      <c r="L18" s="83"/>
      <c r="M18" s="83"/>
    </row>
    <row r="19" spans="2:13" ht="15.75" customHeight="1">
      <c r="B19" s="138" t="s">
        <v>241</v>
      </c>
      <c r="C19" s="138"/>
      <c r="D19" s="138"/>
      <c r="E19" s="138"/>
      <c r="F19" s="138"/>
      <c r="G19" s="138"/>
      <c r="H19" s="138"/>
      <c r="I19" s="138"/>
      <c r="J19" s="138"/>
      <c r="K19" s="138"/>
      <c r="L19" s="138"/>
      <c r="M19" s="138"/>
    </row>
    <row r="20" spans="2:13" ht="15.75" customHeight="1">
      <c r="B20" s="138"/>
      <c r="C20" s="138"/>
      <c r="D20" s="138"/>
      <c r="E20" s="138"/>
      <c r="F20" s="138"/>
      <c r="G20" s="138"/>
      <c r="H20" s="138"/>
      <c r="I20" s="138"/>
      <c r="J20" s="138"/>
      <c r="K20" s="138"/>
      <c r="L20" s="138"/>
      <c r="M20" s="138"/>
    </row>
    <row r="21" spans="2:13" ht="15.75" customHeight="1">
      <c r="B21" s="138"/>
      <c r="C21" s="138"/>
      <c r="D21" s="138"/>
      <c r="E21" s="138"/>
      <c r="F21" s="138"/>
      <c r="G21" s="138"/>
      <c r="H21" s="138"/>
      <c r="I21" s="138"/>
      <c r="J21" s="138"/>
      <c r="K21" s="138"/>
      <c r="L21" s="138"/>
      <c r="M21" s="138"/>
    </row>
    <row r="22" ht="12" customHeight="1"/>
    <row r="23" spans="1:3" ht="15.75" customHeight="1">
      <c r="A23" s="21" t="s">
        <v>47</v>
      </c>
      <c r="B23" s="3" t="s">
        <v>59</v>
      </c>
      <c r="C23" s="3"/>
    </row>
    <row r="24" spans="2:6" ht="15.75" customHeight="1">
      <c r="B24" s="36" t="s">
        <v>109</v>
      </c>
      <c r="C24" s="36"/>
      <c r="D24" s="36"/>
      <c r="E24" s="36"/>
      <c r="F24" s="36"/>
    </row>
    <row r="25" ht="12" customHeight="1"/>
    <row r="26" spans="1:3" ht="15.75" customHeight="1">
      <c r="A26" s="21" t="s">
        <v>49</v>
      </c>
      <c r="B26" s="3" t="s">
        <v>106</v>
      </c>
      <c r="C26" s="48"/>
    </row>
    <row r="27" spans="2:3" ht="15.75" customHeight="1">
      <c r="B27" s="20" t="s">
        <v>286</v>
      </c>
      <c r="C27" s="48"/>
    </row>
    <row r="28" ht="7.5" customHeight="1"/>
    <row r="29" spans="1:3" ht="15.75" customHeight="1">
      <c r="A29" s="21" t="s">
        <v>50</v>
      </c>
      <c r="B29" s="3" t="s">
        <v>108</v>
      </c>
      <c r="C29" s="3"/>
    </row>
    <row r="30" spans="11:13" ht="15.75" customHeight="1">
      <c r="K30" s="19" t="s">
        <v>321</v>
      </c>
      <c r="L30" s="19"/>
      <c r="M30" s="19" t="s">
        <v>322</v>
      </c>
    </row>
    <row r="31" spans="11:13" ht="15.75" customHeight="1">
      <c r="K31" s="19" t="s">
        <v>129</v>
      </c>
      <c r="L31" s="19"/>
      <c r="M31" s="19" t="s">
        <v>129</v>
      </c>
    </row>
    <row r="32" spans="11:13" ht="15.75" customHeight="1">
      <c r="K32" s="19" t="s">
        <v>330</v>
      </c>
      <c r="L32" s="19"/>
      <c r="M32" s="19" t="s">
        <v>329</v>
      </c>
    </row>
    <row r="33" spans="11:13" ht="15.75" customHeight="1">
      <c r="K33" s="19" t="s">
        <v>93</v>
      </c>
      <c r="L33" s="19"/>
      <c r="M33" s="19" t="s">
        <v>93</v>
      </c>
    </row>
    <row r="34" spans="11:13" ht="15.75" customHeight="1">
      <c r="K34" s="31" t="s">
        <v>310</v>
      </c>
      <c r="L34" s="32"/>
      <c r="M34" s="31" t="s">
        <v>310</v>
      </c>
    </row>
    <row r="35" spans="11:13" ht="15.75" customHeight="1">
      <c r="K35" s="19" t="s">
        <v>54</v>
      </c>
      <c r="L35" s="19"/>
      <c r="M35" s="19" t="s">
        <v>54</v>
      </c>
    </row>
    <row r="36" spans="2:13" ht="15.75" customHeight="1">
      <c r="B36" s="20" t="s">
        <v>253</v>
      </c>
      <c r="K36" s="60"/>
      <c r="L36" s="60"/>
      <c r="M36" s="60"/>
    </row>
    <row r="37" spans="2:13" ht="15.75" customHeight="1">
      <c r="B37" s="20" t="s">
        <v>254</v>
      </c>
      <c r="I37" s="91"/>
      <c r="K37" s="60">
        <v>0</v>
      </c>
      <c r="L37" s="60"/>
      <c r="M37" s="60">
        <v>90</v>
      </c>
    </row>
    <row r="38" spans="2:13" ht="15.75" customHeight="1">
      <c r="B38" s="20" t="s">
        <v>247</v>
      </c>
      <c r="I38" s="67"/>
      <c r="K38" s="60">
        <v>52</v>
      </c>
      <c r="L38" s="60"/>
      <c r="M38" s="60">
        <v>177</v>
      </c>
    </row>
    <row r="39" spans="2:13" ht="15.75" customHeight="1">
      <c r="B39" s="20" t="s">
        <v>235</v>
      </c>
      <c r="I39" s="84"/>
      <c r="K39" s="60">
        <v>0</v>
      </c>
      <c r="L39" s="23"/>
      <c r="M39" s="60">
        <v>-4</v>
      </c>
    </row>
    <row r="40" spans="2:13" ht="15.75" customHeight="1" hidden="1">
      <c r="B40" s="92" t="s">
        <v>349</v>
      </c>
      <c r="I40" s="84"/>
      <c r="K40" s="87">
        <v>0</v>
      </c>
      <c r="L40" s="23"/>
      <c r="M40" s="87">
        <v>0</v>
      </c>
    </row>
    <row r="41" spans="2:13" ht="15.75" customHeight="1">
      <c r="B41" s="92" t="s">
        <v>343</v>
      </c>
      <c r="I41" s="84"/>
      <c r="K41" s="87">
        <v>1</v>
      </c>
      <c r="L41" s="23"/>
      <c r="M41" s="87">
        <v>1</v>
      </c>
    </row>
    <row r="42" spans="2:13" ht="15.75" customHeight="1">
      <c r="B42" s="92" t="s">
        <v>242</v>
      </c>
      <c r="I42" s="84"/>
      <c r="K42" s="60"/>
      <c r="L42" s="23"/>
      <c r="M42" s="60"/>
    </row>
    <row r="43" spans="2:13" ht="15.75" customHeight="1">
      <c r="B43" s="20" t="s">
        <v>243</v>
      </c>
      <c r="I43" s="84"/>
      <c r="K43" s="24">
        <v>0</v>
      </c>
      <c r="L43" s="23"/>
      <c r="M43" s="24">
        <v>7</v>
      </c>
    </row>
    <row r="44" spans="9:13" ht="9" customHeight="1">
      <c r="I44" s="84"/>
      <c r="K44" s="60"/>
      <c r="L44" s="23"/>
      <c r="M44" s="60"/>
    </row>
    <row r="45" spans="11:13" ht="15.75" customHeight="1" thickBot="1">
      <c r="K45" s="35">
        <f>SUM(K37:K43)</f>
        <v>53</v>
      </c>
      <c r="L45" s="23"/>
      <c r="M45" s="35">
        <f>SUM(M37:M43)</f>
        <v>271</v>
      </c>
    </row>
    <row r="46" spans="11:13" ht="7.5" customHeight="1" thickTop="1">
      <c r="K46" s="60"/>
      <c r="L46" s="23"/>
      <c r="M46" s="60"/>
    </row>
    <row r="47" spans="2:13" ht="15.75" customHeight="1">
      <c r="B47" s="138" t="s">
        <v>396</v>
      </c>
      <c r="C47" s="129"/>
      <c r="D47" s="129"/>
      <c r="E47" s="129"/>
      <c r="F47" s="129"/>
      <c r="G47" s="129"/>
      <c r="H47" s="129"/>
      <c r="I47" s="129"/>
      <c r="J47" s="129"/>
      <c r="K47" s="129"/>
      <c r="L47" s="129"/>
      <c r="M47" s="129"/>
    </row>
    <row r="48" spans="2:13" ht="15.75" customHeight="1">
      <c r="B48" s="138"/>
      <c r="C48" s="129"/>
      <c r="D48" s="129"/>
      <c r="E48" s="129"/>
      <c r="F48" s="129"/>
      <c r="G48" s="129"/>
      <c r="H48" s="129"/>
      <c r="I48" s="129"/>
      <c r="J48" s="129"/>
      <c r="K48" s="129"/>
      <c r="L48" s="129"/>
      <c r="M48" s="129"/>
    </row>
    <row r="49" spans="2:13" ht="15.75" customHeight="1">
      <c r="B49" s="129"/>
      <c r="C49" s="129"/>
      <c r="D49" s="129"/>
      <c r="E49" s="129"/>
      <c r="F49" s="129"/>
      <c r="G49" s="129"/>
      <c r="H49" s="129"/>
      <c r="I49" s="129"/>
      <c r="J49" s="129"/>
      <c r="K49" s="129"/>
      <c r="L49" s="129"/>
      <c r="M49" s="129"/>
    </row>
    <row r="50" spans="2:13" ht="15.75" customHeight="1">
      <c r="B50" s="30"/>
      <c r="C50" s="30"/>
      <c r="D50" s="30"/>
      <c r="E50" s="30"/>
      <c r="F50" s="30"/>
      <c r="G50" s="30"/>
      <c r="H50" s="30"/>
      <c r="I50" s="30"/>
      <c r="J50" s="30"/>
      <c r="K50" s="30"/>
      <c r="L50" s="30"/>
      <c r="M50" s="30"/>
    </row>
    <row r="51" spans="1:13" ht="15.75" customHeight="1">
      <c r="A51" s="139" t="s">
        <v>172</v>
      </c>
      <c r="B51" s="139"/>
      <c r="C51" s="139"/>
      <c r="M51" s="97"/>
    </row>
    <row r="52" spans="1:13" ht="15.75" customHeight="1">
      <c r="A52" s="140" t="s">
        <v>212</v>
      </c>
      <c r="B52" s="141"/>
      <c r="C52" s="142"/>
      <c r="M52" s="97" t="s">
        <v>58</v>
      </c>
    </row>
    <row r="55" spans="1:3" ht="15.75" customHeight="1">
      <c r="A55" s="21" t="s">
        <v>51</v>
      </c>
      <c r="B55" s="3" t="s">
        <v>103</v>
      </c>
      <c r="C55" s="3"/>
    </row>
    <row r="56" spans="2:13" ht="15.75" customHeight="1">
      <c r="B56" s="138" t="s">
        <v>288</v>
      </c>
      <c r="C56" s="138"/>
      <c r="D56" s="138"/>
      <c r="E56" s="138"/>
      <c r="F56" s="138"/>
      <c r="G56" s="138"/>
      <c r="H56" s="138"/>
      <c r="I56" s="138"/>
      <c r="J56" s="138"/>
      <c r="K56" s="138"/>
      <c r="L56" s="138"/>
      <c r="M56" s="138"/>
    </row>
    <row r="57" spans="2:13" ht="15.75" customHeight="1">
      <c r="B57" s="138"/>
      <c r="C57" s="138"/>
      <c r="D57" s="138"/>
      <c r="E57" s="138"/>
      <c r="F57" s="138"/>
      <c r="G57" s="138"/>
      <c r="H57" s="138"/>
      <c r="I57" s="138"/>
      <c r="J57" s="138"/>
      <c r="K57" s="138"/>
      <c r="L57" s="138"/>
      <c r="M57" s="138"/>
    </row>
    <row r="58" spans="2:13" ht="15.75" customHeight="1">
      <c r="B58" s="138"/>
      <c r="C58" s="138"/>
      <c r="D58" s="138"/>
      <c r="E58" s="138"/>
      <c r="F58" s="138"/>
      <c r="G58" s="138"/>
      <c r="H58" s="138"/>
      <c r="I58" s="138"/>
      <c r="J58" s="138"/>
      <c r="K58" s="138"/>
      <c r="L58" s="138"/>
      <c r="M58" s="138"/>
    </row>
    <row r="60" spans="1:3" ht="15.75" customHeight="1">
      <c r="A60" s="21" t="s">
        <v>56</v>
      </c>
      <c r="B60" s="3" t="s">
        <v>30</v>
      </c>
      <c r="C60" s="3"/>
    </row>
    <row r="61" spans="1:13" ht="15.75" customHeight="1">
      <c r="A61" s="21"/>
      <c r="B61" s="138" t="s">
        <v>344</v>
      </c>
      <c r="C61" s="138"/>
      <c r="D61" s="138"/>
      <c r="E61" s="138"/>
      <c r="F61" s="138"/>
      <c r="G61" s="138"/>
      <c r="H61" s="138"/>
      <c r="I61" s="138"/>
      <c r="J61" s="138"/>
      <c r="K61" s="138"/>
      <c r="L61" s="138"/>
      <c r="M61" s="138"/>
    </row>
    <row r="62" spans="1:13" ht="15.75" customHeight="1">
      <c r="A62" s="21"/>
      <c r="B62" s="83"/>
      <c r="C62" s="83"/>
      <c r="D62" s="83"/>
      <c r="E62" s="83"/>
      <c r="F62" s="83"/>
      <c r="G62" s="83"/>
      <c r="H62" s="83"/>
      <c r="I62" s="83"/>
      <c r="J62" s="83"/>
      <c r="K62" s="83"/>
      <c r="L62" s="83"/>
      <c r="M62" s="83"/>
    </row>
    <row r="63" spans="1:13" ht="15.75" customHeight="1">
      <c r="A63" s="21"/>
      <c r="B63" s="138" t="s">
        <v>358</v>
      </c>
      <c r="C63" s="138"/>
      <c r="D63" s="138"/>
      <c r="E63" s="138"/>
      <c r="F63" s="138"/>
      <c r="G63" s="138"/>
      <c r="H63" s="138"/>
      <c r="I63" s="138"/>
      <c r="J63" s="138"/>
      <c r="K63" s="138"/>
      <c r="L63" s="138"/>
      <c r="M63" s="138"/>
    </row>
    <row r="64" spans="1:13" ht="15.75" customHeight="1">
      <c r="A64" s="21"/>
      <c r="B64" s="138"/>
      <c r="C64" s="138"/>
      <c r="D64" s="138"/>
      <c r="E64" s="138"/>
      <c r="F64" s="138"/>
      <c r="G64" s="138"/>
      <c r="H64" s="138"/>
      <c r="I64" s="138"/>
      <c r="J64" s="138"/>
      <c r="K64" s="138"/>
      <c r="L64" s="138"/>
      <c r="M64" s="138"/>
    </row>
    <row r="65" spans="1:3" ht="15.75" customHeight="1">
      <c r="A65" s="21"/>
      <c r="B65" s="3"/>
      <c r="C65" s="3"/>
    </row>
    <row r="66" spans="1:3" ht="15.75" customHeight="1">
      <c r="A66" s="21" t="s">
        <v>57</v>
      </c>
      <c r="B66" s="3" t="s">
        <v>61</v>
      </c>
      <c r="C66" s="3"/>
    </row>
    <row r="67" spans="1:3" ht="10.5" customHeight="1">
      <c r="A67" s="21"/>
      <c r="B67" s="3"/>
      <c r="C67" s="3"/>
    </row>
    <row r="68" spans="1:13" ht="15.75" customHeight="1">
      <c r="A68" s="21"/>
      <c r="B68" s="1" t="s">
        <v>359</v>
      </c>
      <c r="I68" s="19"/>
      <c r="J68" s="19"/>
      <c r="K68" s="19"/>
      <c r="L68" s="19"/>
      <c r="M68" s="19"/>
    </row>
    <row r="69" spans="1:13" ht="15.75" customHeight="1">
      <c r="A69" s="21"/>
      <c r="B69" s="1"/>
      <c r="I69" s="19"/>
      <c r="J69" s="19"/>
      <c r="K69" s="19" t="s">
        <v>217</v>
      </c>
      <c r="L69" s="19"/>
      <c r="M69" s="19"/>
    </row>
    <row r="70" spans="1:13" ht="15.75" customHeight="1">
      <c r="A70" s="21"/>
      <c r="B70" s="1"/>
      <c r="I70" s="19"/>
      <c r="J70" s="19"/>
      <c r="K70" s="19" t="s">
        <v>218</v>
      </c>
      <c r="L70" s="19"/>
      <c r="M70" s="19"/>
    </row>
    <row r="71" spans="1:13" ht="15.75" customHeight="1">
      <c r="A71" s="21"/>
      <c r="B71" s="143" t="s">
        <v>323</v>
      </c>
      <c r="C71" s="143"/>
      <c r="D71" s="143"/>
      <c r="E71" s="143"/>
      <c r="F71" s="112"/>
      <c r="G71" s="19"/>
      <c r="H71" s="19"/>
      <c r="I71" s="19"/>
      <c r="J71" s="19"/>
      <c r="K71" s="19" t="s">
        <v>219</v>
      </c>
      <c r="L71" s="19"/>
      <c r="M71" s="19"/>
    </row>
    <row r="72" spans="1:13" ht="15.75" customHeight="1">
      <c r="A72" s="21"/>
      <c r="B72" s="143"/>
      <c r="C72" s="143"/>
      <c r="D72" s="143"/>
      <c r="E72" s="143"/>
      <c r="F72" s="112"/>
      <c r="G72" s="85" t="s">
        <v>220</v>
      </c>
      <c r="H72" s="85"/>
      <c r="I72" s="85" t="s">
        <v>127</v>
      </c>
      <c r="J72" s="85"/>
      <c r="K72" s="85" t="s">
        <v>221</v>
      </c>
      <c r="L72" s="85"/>
      <c r="M72" s="85" t="s">
        <v>40</v>
      </c>
    </row>
    <row r="73" spans="1:13" ht="15.75" customHeight="1">
      <c r="A73" s="21"/>
      <c r="G73" s="19" t="s">
        <v>54</v>
      </c>
      <c r="H73" s="19"/>
      <c r="I73" s="19" t="s">
        <v>54</v>
      </c>
      <c r="J73" s="19"/>
      <c r="K73" s="19" t="s">
        <v>54</v>
      </c>
      <c r="L73" s="19"/>
      <c r="M73" s="19" t="s">
        <v>54</v>
      </c>
    </row>
    <row r="74" spans="1:9" ht="15.75" customHeight="1">
      <c r="A74" s="21"/>
      <c r="B74" s="86" t="s">
        <v>126</v>
      </c>
      <c r="C74" s="86"/>
      <c r="D74" s="86"/>
      <c r="E74" s="86"/>
      <c r="F74" s="86"/>
      <c r="I74" s="67"/>
    </row>
    <row r="75" spans="1:13" ht="15.75" customHeight="1">
      <c r="A75" s="21"/>
      <c r="B75" s="86"/>
      <c r="C75" s="86" t="s">
        <v>222</v>
      </c>
      <c r="D75" s="86"/>
      <c r="E75" s="86"/>
      <c r="F75" s="86"/>
      <c r="G75" s="23">
        <f>+G157-34261</f>
        <v>11352</v>
      </c>
      <c r="H75" s="23"/>
      <c r="I75" s="23">
        <f>+I157-3952</f>
        <v>1436</v>
      </c>
      <c r="J75" s="23"/>
      <c r="K75" s="23">
        <v>0</v>
      </c>
      <c r="L75" s="23"/>
      <c r="M75" s="23">
        <f>SUM(G75:K75)</f>
        <v>12788</v>
      </c>
    </row>
    <row r="76" spans="1:13" ht="15.75" customHeight="1">
      <c r="A76" s="21"/>
      <c r="B76" s="86"/>
      <c r="C76" s="86" t="s">
        <v>223</v>
      </c>
      <c r="D76" s="86"/>
      <c r="E76" s="86"/>
      <c r="F76" s="86"/>
      <c r="G76" s="24">
        <f>+G158-19127</f>
        <v>5234</v>
      </c>
      <c r="H76" s="23"/>
      <c r="I76" s="24">
        <v>0</v>
      </c>
      <c r="J76" s="23"/>
      <c r="K76" s="24">
        <v>0</v>
      </c>
      <c r="L76" s="23"/>
      <c r="M76" s="24">
        <f>SUM(G76:K76)</f>
        <v>5234</v>
      </c>
    </row>
    <row r="77" spans="1:13" ht="15.75" customHeight="1">
      <c r="A77" s="21"/>
      <c r="B77" s="86"/>
      <c r="C77" s="86"/>
      <c r="D77" s="86"/>
      <c r="E77" s="86"/>
      <c r="F77" s="86"/>
      <c r="G77" s="23">
        <f>SUM(G75:G76)</f>
        <v>16586</v>
      </c>
      <c r="H77" s="23"/>
      <c r="I77" s="23">
        <f>SUM(I75:I76)</f>
        <v>1436</v>
      </c>
      <c r="J77" s="23"/>
      <c r="K77" s="23">
        <f>SUM(K75:K76)</f>
        <v>0</v>
      </c>
      <c r="L77" s="23"/>
      <c r="M77" s="23">
        <f>SUM(M75:M76)</f>
        <v>18022</v>
      </c>
    </row>
    <row r="78" spans="1:13" ht="15.75" customHeight="1">
      <c r="A78" s="21"/>
      <c r="B78" s="86"/>
      <c r="C78" s="86" t="s">
        <v>224</v>
      </c>
      <c r="D78" s="86"/>
      <c r="E78" s="86"/>
      <c r="F78" s="86"/>
      <c r="G78" s="23">
        <f>-G76</f>
        <v>-5234</v>
      </c>
      <c r="H78" s="23"/>
      <c r="I78" s="60">
        <v>0</v>
      </c>
      <c r="J78" s="60"/>
      <c r="K78" s="60">
        <v>0</v>
      </c>
      <c r="L78" s="60"/>
      <c r="M78" s="24">
        <f>-M76</f>
        <v>-5234</v>
      </c>
    </row>
    <row r="79" spans="1:13" ht="15.75" customHeight="1">
      <c r="A79" s="21"/>
      <c r="B79" s="86"/>
      <c r="C79" s="86"/>
      <c r="D79" s="86"/>
      <c r="E79" s="86"/>
      <c r="F79" s="86"/>
      <c r="G79" s="42">
        <f>SUM(G77:G78)</f>
        <v>11352</v>
      </c>
      <c r="H79" s="23"/>
      <c r="I79" s="42">
        <f>SUM(I77:I78)</f>
        <v>1436</v>
      </c>
      <c r="J79" s="60"/>
      <c r="K79" s="42">
        <f>SUM(K77:K78)</f>
        <v>0</v>
      </c>
      <c r="L79" s="60"/>
      <c r="M79" s="60">
        <f>SUM(M77:M78)</f>
        <v>12788</v>
      </c>
    </row>
    <row r="80" spans="1:13" ht="12" customHeight="1">
      <c r="A80" s="21"/>
      <c r="B80" s="86"/>
      <c r="C80" s="86"/>
      <c r="D80" s="86"/>
      <c r="E80" s="86"/>
      <c r="F80" s="86"/>
      <c r="G80" s="60"/>
      <c r="H80" s="23"/>
      <c r="I80" s="60"/>
      <c r="J80" s="60"/>
      <c r="K80" s="60"/>
      <c r="L80" s="60"/>
      <c r="M80" s="60"/>
    </row>
    <row r="81" spans="1:13" ht="15.75" customHeight="1">
      <c r="A81" s="21"/>
      <c r="B81" s="86" t="s">
        <v>21</v>
      </c>
      <c r="C81" s="86"/>
      <c r="D81" s="86"/>
      <c r="E81" s="86"/>
      <c r="F81" s="86"/>
      <c r="G81" s="23"/>
      <c r="H81" s="23"/>
      <c r="I81" s="60"/>
      <c r="J81" s="60"/>
      <c r="K81" s="60"/>
      <c r="L81" s="60"/>
      <c r="M81" s="24">
        <f>M163+25865</f>
        <v>-9005</v>
      </c>
    </row>
    <row r="82" spans="1:13" ht="15.75" customHeight="1">
      <c r="A82" s="21"/>
      <c r="B82"/>
      <c r="C82" s="20" t="s">
        <v>22</v>
      </c>
      <c r="G82" s="23"/>
      <c r="H82" s="23"/>
      <c r="I82" s="60"/>
      <c r="J82" s="60"/>
      <c r="K82" s="60"/>
      <c r="L82" s="60"/>
      <c r="M82" s="60">
        <f>SUM(M79:M81)</f>
        <v>3783</v>
      </c>
    </row>
    <row r="83" spans="1:3" ht="12" customHeight="1">
      <c r="A83" s="21"/>
      <c r="B83" s="3"/>
      <c r="C83" s="3"/>
    </row>
    <row r="84" spans="1:13" ht="15.75" customHeight="1">
      <c r="A84" s="21"/>
      <c r="B84" s="20" t="s">
        <v>23</v>
      </c>
      <c r="G84" s="23"/>
      <c r="H84" s="23"/>
      <c r="I84" s="60"/>
      <c r="J84" s="60"/>
      <c r="K84" s="60"/>
      <c r="L84" s="60"/>
      <c r="M84" s="60">
        <f>+M166-777</f>
        <v>252</v>
      </c>
    </row>
    <row r="85" spans="1:13" ht="15.75" customHeight="1">
      <c r="A85" s="21"/>
      <c r="B85" s="20" t="s">
        <v>225</v>
      </c>
      <c r="G85" s="23"/>
      <c r="H85" s="23"/>
      <c r="I85" s="60"/>
      <c r="J85" s="60"/>
      <c r="K85" s="60"/>
      <c r="L85" s="60"/>
      <c r="M85" s="24">
        <f>+M167+5250</f>
        <v>-2243</v>
      </c>
    </row>
    <row r="86" spans="1:13" ht="12" customHeight="1">
      <c r="A86" s="21"/>
      <c r="G86" s="23"/>
      <c r="H86" s="23"/>
      <c r="I86" s="60"/>
      <c r="J86" s="60"/>
      <c r="K86" s="60"/>
      <c r="L86" s="60"/>
      <c r="M86" s="60"/>
    </row>
    <row r="87" spans="1:13" ht="15.75" customHeight="1">
      <c r="A87" s="21"/>
      <c r="B87" s="20" t="s">
        <v>302</v>
      </c>
      <c r="G87" s="23"/>
      <c r="H87" s="23"/>
      <c r="I87" s="60"/>
      <c r="J87" s="60"/>
      <c r="K87" s="60"/>
      <c r="L87" s="60"/>
      <c r="M87" s="60"/>
    </row>
    <row r="88" spans="1:13" ht="15.75" customHeight="1">
      <c r="A88" s="21"/>
      <c r="C88" s="20" t="s">
        <v>210</v>
      </c>
      <c r="G88" s="23">
        <f>+M88-I88-K88</f>
        <v>1814</v>
      </c>
      <c r="H88" s="23"/>
      <c r="I88" s="60">
        <f>+I170-47</f>
        <v>-21</v>
      </c>
      <c r="J88" s="60"/>
      <c r="K88" s="60">
        <f>+K170-3</f>
        <v>-1</v>
      </c>
      <c r="L88" s="60"/>
      <c r="M88" s="87">
        <f>+M82+M84+M85</f>
        <v>1792</v>
      </c>
    </row>
    <row r="89" spans="1:13" ht="15.75" customHeight="1">
      <c r="A89" s="21"/>
      <c r="B89" s="20" t="s">
        <v>264</v>
      </c>
      <c r="G89" s="23"/>
      <c r="H89" s="23"/>
      <c r="I89" s="60"/>
      <c r="J89" s="60"/>
      <c r="K89" s="60"/>
      <c r="L89" s="60"/>
      <c r="M89" s="87"/>
    </row>
    <row r="90" spans="1:13" ht="15.75" customHeight="1">
      <c r="A90" s="21"/>
      <c r="C90" s="20" t="s">
        <v>234</v>
      </c>
      <c r="G90" s="24">
        <f>+G172-121</f>
        <v>11</v>
      </c>
      <c r="H90" s="23"/>
      <c r="I90" s="24">
        <f>+I172-0</f>
        <v>0</v>
      </c>
      <c r="J90" s="60"/>
      <c r="K90" s="24">
        <f>+K172-97</f>
        <v>42</v>
      </c>
      <c r="L90" s="60"/>
      <c r="M90" s="24">
        <f>+G90+I90+K90</f>
        <v>53</v>
      </c>
    </row>
    <row r="91" spans="1:13" ht="12" customHeight="1">
      <c r="A91" s="21"/>
      <c r="G91" s="23"/>
      <c r="H91" s="23"/>
      <c r="I91" s="23"/>
      <c r="J91" s="23"/>
      <c r="K91" s="23"/>
      <c r="L91" s="23"/>
      <c r="M91" s="23"/>
    </row>
    <row r="92" spans="1:13" ht="15.75" customHeight="1">
      <c r="A92" s="21"/>
      <c r="B92" s="20" t="s">
        <v>146</v>
      </c>
      <c r="G92" s="23">
        <f>SUM(G88:G90)</f>
        <v>1825</v>
      </c>
      <c r="H92" s="23"/>
      <c r="I92" s="23">
        <f>SUM(I88:I90)</f>
        <v>-21</v>
      </c>
      <c r="J92" s="23"/>
      <c r="K92" s="23">
        <f>SUM(K88:K90)</f>
        <v>41</v>
      </c>
      <c r="L92" s="23"/>
      <c r="M92" s="23">
        <f>SUM(M88:M90)</f>
        <v>1845</v>
      </c>
    </row>
    <row r="93" spans="1:13" ht="15.75" customHeight="1">
      <c r="A93" s="21"/>
      <c r="B93" s="20" t="s">
        <v>17</v>
      </c>
      <c r="G93" s="24">
        <f>+G175+1686</f>
        <v>-456</v>
      </c>
      <c r="H93" s="23"/>
      <c r="I93" s="24">
        <f>+I175+12</f>
        <v>2</v>
      </c>
      <c r="J93" s="23"/>
      <c r="K93" s="24">
        <v>0</v>
      </c>
      <c r="L93" s="23"/>
      <c r="M93" s="24">
        <f>+G93+I93+K93</f>
        <v>-454</v>
      </c>
    </row>
    <row r="94" spans="1:13" ht="12" customHeight="1">
      <c r="A94" s="21"/>
      <c r="G94" s="60"/>
      <c r="H94" s="23"/>
      <c r="I94" s="60"/>
      <c r="J94" s="23"/>
      <c r="K94" s="60"/>
      <c r="L94" s="23"/>
      <c r="M94" s="60"/>
    </row>
    <row r="95" spans="1:13" ht="15.75" customHeight="1">
      <c r="A95" s="21"/>
      <c r="B95" s="20" t="s">
        <v>236</v>
      </c>
      <c r="G95" s="67">
        <f>SUM(G92:G93)</f>
        <v>1369</v>
      </c>
      <c r="I95" s="67">
        <f>SUM(I92:I93)</f>
        <v>-19</v>
      </c>
      <c r="K95" s="67">
        <f>SUM(K92:K93)</f>
        <v>41</v>
      </c>
      <c r="M95" s="67">
        <f>SUM(M92:M93)</f>
        <v>1391</v>
      </c>
    </row>
    <row r="96" spans="1:13" ht="15.75" customHeight="1">
      <c r="A96" s="21"/>
      <c r="B96" s="20" t="s">
        <v>352</v>
      </c>
      <c r="G96" s="67"/>
      <c r="I96" s="67"/>
      <c r="K96" s="67"/>
      <c r="M96" s="67"/>
    </row>
    <row r="97" spans="1:13" ht="15.75" customHeight="1">
      <c r="A97" s="21"/>
      <c r="C97" s="20" t="s">
        <v>206</v>
      </c>
      <c r="G97" s="23">
        <f>+G179+213</f>
        <v>13</v>
      </c>
      <c r="H97" s="23"/>
      <c r="I97" s="23">
        <f>+I179-1</f>
        <v>-2</v>
      </c>
      <c r="J97" s="23"/>
      <c r="K97" s="23">
        <f>+K179-0</f>
        <v>0</v>
      </c>
      <c r="L97" s="23"/>
      <c r="M97" s="23">
        <f>SUM(G97:K97)</f>
        <v>11</v>
      </c>
    </row>
    <row r="98" spans="1:13" ht="12" customHeight="1">
      <c r="A98" s="21"/>
      <c r="G98" s="49"/>
      <c r="I98" s="49"/>
      <c r="K98" s="49"/>
      <c r="M98" s="49"/>
    </row>
    <row r="99" spans="1:13" ht="15.75" customHeight="1" thickBot="1">
      <c r="A99" s="21"/>
      <c r="B99" s="20" t="s">
        <v>251</v>
      </c>
      <c r="G99" s="43">
        <f>SUM(G95:G97)</f>
        <v>1382</v>
      </c>
      <c r="I99" s="43">
        <f>SUM(I95:I97)</f>
        <v>-21</v>
      </c>
      <c r="K99" s="43">
        <f>SUM(K95:K97)</f>
        <v>41</v>
      </c>
      <c r="M99" s="43">
        <f>SUM(M95:M97)</f>
        <v>1402</v>
      </c>
    </row>
    <row r="100" spans="1:13" ht="15.75" customHeight="1" thickTop="1">
      <c r="A100" s="139" t="s">
        <v>172</v>
      </c>
      <c r="B100" s="139"/>
      <c r="C100" s="139"/>
      <c r="G100" s="95"/>
      <c r="I100" s="95"/>
      <c r="K100" s="95"/>
      <c r="M100" s="95"/>
    </row>
    <row r="101" spans="1:13" ht="15.75" customHeight="1">
      <c r="A101" s="140" t="s">
        <v>212</v>
      </c>
      <c r="B101" s="141"/>
      <c r="C101" s="142"/>
      <c r="G101" s="95"/>
      <c r="I101" s="95"/>
      <c r="K101" s="95"/>
      <c r="M101" s="97" t="s">
        <v>60</v>
      </c>
    </row>
    <row r="102" spans="1:13" ht="15.75" customHeight="1">
      <c r="A102" s="48"/>
      <c r="B102" s="48"/>
      <c r="C102" s="48"/>
      <c r="G102" s="95"/>
      <c r="I102" s="95"/>
      <c r="K102" s="95"/>
      <c r="M102" s="95"/>
    </row>
    <row r="103" spans="1:13" ht="15.75" customHeight="1">
      <c r="A103" s="48"/>
      <c r="B103" s="48"/>
      <c r="C103" s="48"/>
      <c r="G103" s="95"/>
      <c r="I103" s="95"/>
      <c r="K103" s="95"/>
      <c r="M103" s="95"/>
    </row>
    <row r="104" spans="1:13" ht="15.75" customHeight="1">
      <c r="A104" s="21"/>
      <c r="G104" s="95"/>
      <c r="I104" s="95"/>
      <c r="K104" s="19" t="s">
        <v>217</v>
      </c>
      <c r="M104" s="95"/>
    </row>
    <row r="105" spans="1:13" ht="15.75" customHeight="1">
      <c r="A105" s="21"/>
      <c r="G105" s="95"/>
      <c r="I105" s="95"/>
      <c r="K105" s="19" t="s">
        <v>218</v>
      </c>
      <c r="M105" s="95"/>
    </row>
    <row r="106" spans="1:13" ht="15.75" customHeight="1">
      <c r="A106" s="21"/>
      <c r="B106" s="143" t="s">
        <v>323</v>
      </c>
      <c r="C106" s="143"/>
      <c r="D106" s="143"/>
      <c r="E106" s="143"/>
      <c r="F106" s="112"/>
      <c r="G106" s="19"/>
      <c r="H106" s="19"/>
      <c r="I106" s="19"/>
      <c r="J106" s="19"/>
      <c r="K106" s="19" t="s">
        <v>219</v>
      </c>
      <c r="L106" s="19"/>
      <c r="M106" s="19"/>
    </row>
    <row r="107" spans="1:13" ht="15.75" customHeight="1">
      <c r="A107" s="21"/>
      <c r="B107" s="143"/>
      <c r="C107" s="143"/>
      <c r="D107" s="143"/>
      <c r="E107" s="143"/>
      <c r="F107" s="112"/>
      <c r="G107" s="85" t="s">
        <v>220</v>
      </c>
      <c r="H107" s="85"/>
      <c r="I107" s="85" t="s">
        <v>127</v>
      </c>
      <c r="J107" s="85"/>
      <c r="K107" s="85" t="s">
        <v>221</v>
      </c>
      <c r="L107" s="85"/>
      <c r="M107" s="85" t="s">
        <v>40</v>
      </c>
    </row>
    <row r="108" spans="1:13" ht="15.75" customHeight="1">
      <c r="A108" s="21"/>
      <c r="G108" s="19" t="s">
        <v>54</v>
      </c>
      <c r="H108" s="19"/>
      <c r="I108" s="19" t="s">
        <v>54</v>
      </c>
      <c r="J108" s="19"/>
      <c r="K108" s="19" t="s">
        <v>54</v>
      </c>
      <c r="L108" s="19"/>
      <c r="M108" s="19" t="s">
        <v>54</v>
      </c>
    </row>
    <row r="109" spans="1:13" ht="15.75" customHeight="1">
      <c r="A109" s="21"/>
      <c r="G109" s="95"/>
      <c r="I109" s="95"/>
      <c r="K109" s="95"/>
      <c r="M109" s="95"/>
    </row>
    <row r="110" spans="1:13" ht="15.75" customHeight="1">
      <c r="A110" s="21"/>
      <c r="G110" s="95"/>
      <c r="I110" s="95"/>
      <c r="K110" s="95"/>
      <c r="M110" s="95"/>
    </row>
    <row r="111" spans="1:13" ht="15.75" customHeight="1">
      <c r="A111" s="21"/>
      <c r="G111" s="95"/>
      <c r="I111" s="95"/>
      <c r="K111" s="95"/>
      <c r="M111" s="95"/>
    </row>
    <row r="112" ht="15.75" customHeight="1">
      <c r="A112" s="21"/>
    </row>
    <row r="113" spans="1:13" ht="15.75" customHeight="1">
      <c r="A113" s="21"/>
      <c r="B113" s="88" t="s">
        <v>226</v>
      </c>
      <c r="M113" s="67"/>
    </row>
    <row r="114" spans="2:13" ht="15.75" customHeight="1">
      <c r="B114" s="20" t="s">
        <v>227</v>
      </c>
      <c r="G114" s="23">
        <f>+M114-K114-I114</f>
        <v>87840</v>
      </c>
      <c r="H114" s="23"/>
      <c r="I114" s="23">
        <v>2425</v>
      </c>
      <c r="J114" s="23"/>
      <c r="K114" s="23">
        <v>3620</v>
      </c>
      <c r="L114" s="23"/>
      <c r="M114" s="23">
        <v>93885</v>
      </c>
    </row>
    <row r="115" spans="2:13" ht="15.75" customHeight="1">
      <c r="B115" s="20" t="s">
        <v>228</v>
      </c>
      <c r="G115" s="23">
        <f>+M115-K115-I115</f>
        <v>3669</v>
      </c>
      <c r="H115" s="23"/>
      <c r="I115" s="23">
        <v>90</v>
      </c>
      <c r="J115" s="23"/>
      <c r="K115" s="23">
        <v>1</v>
      </c>
      <c r="L115" s="23"/>
      <c r="M115" s="23">
        <v>3760</v>
      </c>
    </row>
    <row r="116" spans="2:13" ht="15.75" customHeight="1">
      <c r="B116" s="20" t="s">
        <v>229</v>
      </c>
      <c r="G116" s="23">
        <f>+M116-K116-I116</f>
        <v>1644</v>
      </c>
      <c r="H116" s="23"/>
      <c r="I116" s="23">
        <v>0</v>
      </c>
      <c r="J116" s="23"/>
      <c r="K116" s="23">
        <v>0</v>
      </c>
      <c r="L116" s="23"/>
      <c r="M116" s="23">
        <v>1644</v>
      </c>
    </row>
    <row r="117" spans="2:13" ht="15.75" customHeight="1">
      <c r="B117" s="20" t="s">
        <v>230</v>
      </c>
      <c r="G117" s="23"/>
      <c r="H117" s="23"/>
      <c r="I117" s="23"/>
      <c r="J117" s="23"/>
      <c r="K117" s="23"/>
      <c r="L117" s="23"/>
      <c r="M117" s="23"/>
    </row>
    <row r="118" spans="2:13" ht="15.75" customHeight="1" thickBot="1">
      <c r="B118" s="20" t="s">
        <v>231</v>
      </c>
      <c r="G118" s="35">
        <f>+M118-K118-I118</f>
        <v>1106</v>
      </c>
      <c r="H118" s="23"/>
      <c r="I118" s="35">
        <v>1</v>
      </c>
      <c r="J118" s="23"/>
      <c r="K118" s="35">
        <v>0</v>
      </c>
      <c r="L118" s="23"/>
      <c r="M118" s="35">
        <v>1107</v>
      </c>
    </row>
    <row r="119" spans="7:13" ht="11.25" customHeight="1" thickTop="1">
      <c r="G119" s="60"/>
      <c r="H119" s="23"/>
      <c r="I119" s="60"/>
      <c r="J119" s="23"/>
      <c r="K119" s="60"/>
      <c r="L119" s="23"/>
      <c r="M119" s="60"/>
    </row>
    <row r="120" spans="2:13" ht="15.75" customHeight="1">
      <c r="B120" s="20" t="s">
        <v>5</v>
      </c>
      <c r="G120" s="60"/>
      <c r="H120" s="23"/>
      <c r="I120" s="60"/>
      <c r="J120" s="23"/>
      <c r="K120" s="60"/>
      <c r="L120" s="23"/>
      <c r="M120" s="60"/>
    </row>
    <row r="121" spans="7:13" ht="15.75" customHeight="1">
      <c r="G121" s="60"/>
      <c r="H121" s="23"/>
      <c r="I121" s="60"/>
      <c r="J121" s="23"/>
      <c r="K121" s="60"/>
      <c r="L121" s="23"/>
      <c r="M121" s="60"/>
    </row>
    <row r="122" spans="7:13" ht="15.75" customHeight="1">
      <c r="G122" s="60"/>
      <c r="H122" s="23"/>
      <c r="I122" s="60"/>
      <c r="J122" s="23"/>
      <c r="K122" s="60"/>
      <c r="L122" s="23"/>
      <c r="M122" s="60"/>
    </row>
    <row r="123" spans="7:13" ht="15.75" customHeight="1">
      <c r="G123" s="60"/>
      <c r="H123" s="23"/>
      <c r="I123" s="60"/>
      <c r="J123" s="23"/>
      <c r="K123" s="60"/>
      <c r="L123" s="23"/>
      <c r="M123" s="60"/>
    </row>
    <row r="124" spans="7:13" ht="15.75" customHeight="1">
      <c r="G124" s="60"/>
      <c r="H124" s="23"/>
      <c r="I124" s="60"/>
      <c r="J124" s="23"/>
      <c r="K124" s="60"/>
      <c r="L124" s="23"/>
      <c r="M124" s="60"/>
    </row>
    <row r="125" spans="7:13" ht="15.75" customHeight="1">
      <c r="G125" s="60"/>
      <c r="H125" s="23"/>
      <c r="I125" s="60"/>
      <c r="J125" s="23"/>
      <c r="K125" s="60"/>
      <c r="L125" s="23"/>
      <c r="M125" s="60"/>
    </row>
    <row r="126" spans="7:13" ht="15.75" customHeight="1">
      <c r="G126" s="60"/>
      <c r="H126" s="23"/>
      <c r="I126" s="60"/>
      <c r="J126" s="23"/>
      <c r="K126" s="60"/>
      <c r="L126" s="23"/>
      <c r="M126" s="60"/>
    </row>
    <row r="127" spans="7:13" ht="15.75" customHeight="1">
      <c r="G127" s="60"/>
      <c r="H127" s="23"/>
      <c r="I127" s="60"/>
      <c r="J127" s="23"/>
      <c r="K127" s="60"/>
      <c r="L127" s="23"/>
      <c r="M127" s="60"/>
    </row>
    <row r="128" spans="7:13" ht="15.75" customHeight="1">
      <c r="G128" s="60"/>
      <c r="H128" s="23"/>
      <c r="I128" s="60"/>
      <c r="J128" s="23"/>
      <c r="K128" s="60"/>
      <c r="L128" s="23"/>
      <c r="M128" s="60"/>
    </row>
    <row r="129" spans="7:13" ht="15.75" customHeight="1">
      <c r="G129" s="60"/>
      <c r="H129" s="23"/>
      <c r="I129" s="60"/>
      <c r="J129" s="23"/>
      <c r="K129" s="60"/>
      <c r="L129" s="23"/>
      <c r="M129" s="60"/>
    </row>
    <row r="130" spans="7:13" ht="15.75" customHeight="1">
      <c r="G130" s="60"/>
      <c r="H130" s="23"/>
      <c r="I130" s="60"/>
      <c r="J130" s="23"/>
      <c r="K130" s="60"/>
      <c r="L130" s="23"/>
      <c r="M130" s="60"/>
    </row>
    <row r="131" spans="7:13" ht="15.75" customHeight="1">
      <c r="G131" s="60"/>
      <c r="H131" s="23"/>
      <c r="I131" s="60"/>
      <c r="J131" s="23"/>
      <c r="K131" s="60"/>
      <c r="L131" s="23"/>
      <c r="M131" s="60"/>
    </row>
    <row r="132" spans="7:13" ht="15.75" customHeight="1">
      <c r="G132" s="60"/>
      <c r="H132" s="23"/>
      <c r="I132" s="60"/>
      <c r="J132" s="23"/>
      <c r="K132" s="60"/>
      <c r="L132" s="23"/>
      <c r="M132" s="60"/>
    </row>
    <row r="133" spans="7:13" ht="15.75" customHeight="1">
      <c r="G133" s="60"/>
      <c r="H133" s="23"/>
      <c r="I133" s="60"/>
      <c r="J133" s="23"/>
      <c r="K133" s="60"/>
      <c r="L133" s="23"/>
      <c r="M133" s="60"/>
    </row>
    <row r="134" spans="7:13" ht="15.75" customHeight="1">
      <c r="G134" s="60"/>
      <c r="H134" s="23"/>
      <c r="I134" s="60"/>
      <c r="J134" s="23"/>
      <c r="K134" s="60"/>
      <c r="L134" s="23"/>
      <c r="M134" s="60"/>
    </row>
    <row r="135" spans="7:13" ht="15.75" customHeight="1">
      <c r="G135" s="60"/>
      <c r="H135" s="23"/>
      <c r="I135" s="60"/>
      <c r="J135" s="23"/>
      <c r="K135" s="60"/>
      <c r="L135" s="23"/>
      <c r="M135" s="60"/>
    </row>
    <row r="136" spans="7:13" ht="15.75" customHeight="1">
      <c r="G136" s="60"/>
      <c r="H136" s="23"/>
      <c r="I136" s="60"/>
      <c r="J136" s="23"/>
      <c r="K136" s="60"/>
      <c r="L136" s="23"/>
      <c r="M136" s="60"/>
    </row>
    <row r="137" spans="7:13" ht="15.75" customHeight="1">
      <c r="G137" s="60"/>
      <c r="H137" s="23"/>
      <c r="I137" s="60"/>
      <c r="J137" s="23"/>
      <c r="K137" s="60"/>
      <c r="L137" s="23"/>
      <c r="M137" s="60"/>
    </row>
    <row r="138" spans="7:13" ht="15.75" customHeight="1">
      <c r="G138" s="60"/>
      <c r="H138" s="23"/>
      <c r="I138" s="60"/>
      <c r="J138" s="23"/>
      <c r="K138" s="60"/>
      <c r="L138" s="23"/>
      <c r="M138" s="60"/>
    </row>
    <row r="139" spans="7:13" ht="15.75" customHeight="1">
      <c r="G139" s="60"/>
      <c r="H139" s="23"/>
      <c r="I139" s="60"/>
      <c r="J139" s="23"/>
      <c r="K139" s="60"/>
      <c r="L139" s="23"/>
      <c r="M139" s="60"/>
    </row>
    <row r="140" spans="7:13" ht="15.75" customHeight="1">
      <c r="G140" s="60"/>
      <c r="H140" s="23"/>
      <c r="I140" s="60"/>
      <c r="J140" s="23"/>
      <c r="K140" s="60"/>
      <c r="L140" s="23"/>
      <c r="M140" s="60"/>
    </row>
    <row r="141" spans="7:13" ht="15.75" customHeight="1">
      <c r="G141" s="60"/>
      <c r="H141" s="23"/>
      <c r="I141" s="60"/>
      <c r="J141" s="23"/>
      <c r="K141" s="60"/>
      <c r="L141" s="23"/>
      <c r="M141" s="60"/>
    </row>
    <row r="142" spans="7:13" ht="15.75" customHeight="1">
      <c r="G142" s="60"/>
      <c r="H142" s="23"/>
      <c r="I142" s="60"/>
      <c r="J142" s="23"/>
      <c r="K142" s="60"/>
      <c r="L142" s="23"/>
      <c r="M142" s="60"/>
    </row>
    <row r="143" spans="7:13" ht="15.75" customHeight="1">
      <c r="G143" s="60"/>
      <c r="H143" s="23"/>
      <c r="I143" s="60"/>
      <c r="J143" s="23"/>
      <c r="K143" s="60"/>
      <c r="L143" s="23"/>
      <c r="M143" s="60"/>
    </row>
    <row r="144" spans="7:13" ht="15.75" customHeight="1">
      <c r="G144" s="60"/>
      <c r="H144" s="23"/>
      <c r="I144" s="60"/>
      <c r="J144" s="23"/>
      <c r="K144" s="60"/>
      <c r="L144" s="23"/>
      <c r="M144" s="60"/>
    </row>
    <row r="145" spans="7:13" ht="15.75" customHeight="1">
      <c r="G145" s="60"/>
      <c r="H145" s="23"/>
      <c r="I145" s="60"/>
      <c r="J145" s="23"/>
      <c r="K145" s="60"/>
      <c r="L145" s="23"/>
      <c r="M145" s="60"/>
    </row>
    <row r="146" spans="7:13" ht="15.75" customHeight="1">
      <c r="G146" s="60"/>
      <c r="H146" s="23"/>
      <c r="I146" s="60"/>
      <c r="J146" s="23"/>
      <c r="K146" s="60"/>
      <c r="L146" s="23"/>
      <c r="M146" s="60"/>
    </row>
    <row r="147" spans="1:13" ht="15.75" customHeight="1">
      <c r="A147" s="139" t="s">
        <v>172</v>
      </c>
      <c r="B147" s="139"/>
      <c r="C147" s="139"/>
      <c r="G147" s="95"/>
      <c r="I147" s="95"/>
      <c r="K147" s="95"/>
      <c r="M147" s="95"/>
    </row>
    <row r="148" spans="1:13" ht="15.75" customHeight="1">
      <c r="A148" s="140" t="s">
        <v>212</v>
      </c>
      <c r="B148" s="141"/>
      <c r="C148" s="142"/>
      <c r="G148" s="95"/>
      <c r="I148" s="95"/>
      <c r="K148" s="95"/>
      <c r="M148" s="97" t="s">
        <v>62</v>
      </c>
    </row>
    <row r="149" spans="7:13" ht="15.75" customHeight="1">
      <c r="G149" s="60"/>
      <c r="H149" s="23"/>
      <c r="I149" s="60"/>
      <c r="J149" s="23"/>
      <c r="K149" s="60"/>
      <c r="L149" s="23"/>
      <c r="M149" s="60"/>
    </row>
    <row r="150" spans="7:13" ht="15.75" customHeight="1">
      <c r="G150" s="60"/>
      <c r="H150" s="23"/>
      <c r="I150" s="60"/>
      <c r="J150" s="23"/>
      <c r="K150" s="60"/>
      <c r="L150" s="23"/>
      <c r="M150" s="60"/>
    </row>
    <row r="151" spans="2:13" ht="15.75" customHeight="1">
      <c r="B151" s="1"/>
      <c r="I151" s="19"/>
      <c r="J151" s="19"/>
      <c r="K151" s="19" t="s">
        <v>217</v>
      </c>
      <c r="L151" s="19"/>
      <c r="M151" s="19"/>
    </row>
    <row r="152" spans="2:13" ht="15.75" customHeight="1">
      <c r="B152" s="1"/>
      <c r="I152" s="19"/>
      <c r="J152" s="19"/>
      <c r="K152" s="19" t="s">
        <v>218</v>
      </c>
      <c r="L152" s="19"/>
      <c r="M152" s="19"/>
    </row>
    <row r="153" spans="2:13" ht="15.75" customHeight="1">
      <c r="B153" s="143" t="s">
        <v>332</v>
      </c>
      <c r="C153" s="143"/>
      <c r="D153" s="143"/>
      <c r="E153" s="143"/>
      <c r="F153" s="112"/>
      <c r="G153" s="19"/>
      <c r="H153" s="19"/>
      <c r="I153" s="19"/>
      <c r="J153" s="19"/>
      <c r="K153" s="19" t="s">
        <v>219</v>
      </c>
      <c r="L153" s="19"/>
      <c r="M153" s="19"/>
    </row>
    <row r="154" spans="2:13" ht="15.75" customHeight="1">
      <c r="B154" s="143"/>
      <c r="C154" s="143"/>
      <c r="D154" s="143"/>
      <c r="E154" s="143"/>
      <c r="F154" s="112"/>
      <c r="G154" s="85" t="s">
        <v>220</v>
      </c>
      <c r="H154" s="85"/>
      <c r="I154" s="85" t="s">
        <v>127</v>
      </c>
      <c r="J154" s="85"/>
      <c r="K154" s="85" t="s">
        <v>221</v>
      </c>
      <c r="L154" s="85"/>
      <c r="M154" s="85" t="s">
        <v>40</v>
      </c>
    </row>
    <row r="155" spans="7:13" ht="15.75" customHeight="1">
      <c r="G155" s="19" t="s">
        <v>54</v>
      </c>
      <c r="H155" s="19"/>
      <c r="I155" s="19" t="s">
        <v>54</v>
      </c>
      <c r="J155" s="19"/>
      <c r="K155" s="19" t="s">
        <v>54</v>
      </c>
      <c r="L155" s="19"/>
      <c r="M155" s="19" t="s">
        <v>54</v>
      </c>
    </row>
    <row r="156" spans="2:9" ht="15.75" customHeight="1">
      <c r="B156" s="86" t="s">
        <v>126</v>
      </c>
      <c r="C156" s="86"/>
      <c r="D156" s="86"/>
      <c r="E156" s="86"/>
      <c r="F156" s="86"/>
      <c r="I156" s="67"/>
    </row>
    <row r="157" spans="2:13" ht="15.75" customHeight="1">
      <c r="B157" s="86"/>
      <c r="C157" s="86" t="s">
        <v>222</v>
      </c>
      <c r="D157" s="86"/>
      <c r="E157" s="86"/>
      <c r="F157" s="86"/>
      <c r="G157" s="23">
        <v>45613</v>
      </c>
      <c r="H157" s="23"/>
      <c r="I157" s="23">
        <v>5388</v>
      </c>
      <c r="J157" s="23"/>
      <c r="K157" s="23">
        <v>0</v>
      </c>
      <c r="L157" s="23"/>
      <c r="M157" s="23">
        <f>SUM(G157:K157)</f>
        <v>51001</v>
      </c>
    </row>
    <row r="158" spans="2:13" ht="15.75" customHeight="1">
      <c r="B158" s="86"/>
      <c r="C158" s="86" t="s">
        <v>223</v>
      </c>
      <c r="D158" s="86"/>
      <c r="E158" s="86"/>
      <c r="F158" s="106"/>
      <c r="G158" s="24">
        <v>24361</v>
      </c>
      <c r="H158" s="23"/>
      <c r="I158" s="24">
        <v>0</v>
      </c>
      <c r="J158" s="23"/>
      <c r="K158" s="24">
        <v>0</v>
      </c>
      <c r="L158" s="23"/>
      <c r="M158" s="24">
        <f>SUM(G158:K158)</f>
        <v>24361</v>
      </c>
    </row>
    <row r="159" spans="2:13" ht="15.75" customHeight="1">
      <c r="B159" s="86"/>
      <c r="C159" s="86"/>
      <c r="D159" s="86"/>
      <c r="E159" s="86"/>
      <c r="F159" s="86"/>
      <c r="G159" s="23">
        <f>SUM(G157:G158)</f>
        <v>69974</v>
      </c>
      <c r="H159" s="23"/>
      <c r="I159" s="23">
        <f>SUM(I157:I158)</f>
        <v>5388</v>
      </c>
      <c r="J159" s="23"/>
      <c r="K159" s="23">
        <f>SUM(K157:K158)</f>
        <v>0</v>
      </c>
      <c r="L159" s="23"/>
      <c r="M159" s="23">
        <f>SUM(M157:M158)</f>
        <v>75362</v>
      </c>
    </row>
    <row r="160" spans="2:13" ht="15.75" customHeight="1">
      <c r="B160" s="86"/>
      <c r="C160" s="86" t="s">
        <v>224</v>
      </c>
      <c r="D160" s="86"/>
      <c r="E160" s="86"/>
      <c r="F160" s="86"/>
      <c r="G160" s="23">
        <f>-G158</f>
        <v>-24361</v>
      </c>
      <c r="H160" s="23"/>
      <c r="I160" s="60">
        <v>0</v>
      </c>
      <c r="J160" s="60"/>
      <c r="K160" s="60">
        <v>0</v>
      </c>
      <c r="L160" s="60"/>
      <c r="M160" s="24">
        <f>-M158</f>
        <v>-24361</v>
      </c>
    </row>
    <row r="161" spans="2:13" ht="15.75" customHeight="1">
      <c r="B161" s="86"/>
      <c r="C161" s="86"/>
      <c r="D161" s="86"/>
      <c r="E161" s="86"/>
      <c r="F161" s="86"/>
      <c r="G161" s="42">
        <f>SUM(G159:G160)</f>
        <v>45613</v>
      </c>
      <c r="H161" s="23"/>
      <c r="I161" s="42">
        <f>SUM(I159:I160)</f>
        <v>5388</v>
      </c>
      <c r="J161" s="60"/>
      <c r="K161" s="42">
        <f>SUM(K159:K160)</f>
        <v>0</v>
      </c>
      <c r="L161" s="60"/>
      <c r="M161" s="60">
        <f>SUM(M159:M160)</f>
        <v>51001</v>
      </c>
    </row>
    <row r="162" spans="2:13" ht="15.75" customHeight="1">
      <c r="B162" s="86"/>
      <c r="C162" s="86"/>
      <c r="D162" s="86"/>
      <c r="E162" s="86"/>
      <c r="F162" s="86"/>
      <c r="G162" s="60"/>
      <c r="H162" s="23"/>
      <c r="I162" s="60"/>
      <c r="J162" s="60"/>
      <c r="K162" s="60"/>
      <c r="L162" s="60"/>
      <c r="M162" s="60"/>
    </row>
    <row r="163" spans="2:13" ht="15.75" customHeight="1">
      <c r="B163" s="86" t="s">
        <v>21</v>
      </c>
      <c r="C163" s="86"/>
      <c r="D163" s="86"/>
      <c r="E163" s="86"/>
      <c r="F163" s="86"/>
      <c r="G163" s="23"/>
      <c r="H163" s="23"/>
      <c r="I163" s="60"/>
      <c r="J163" s="60"/>
      <c r="K163" s="60"/>
      <c r="L163" s="60"/>
      <c r="M163" s="24">
        <f>+GIS!J18</f>
        <v>-34870</v>
      </c>
    </row>
    <row r="164" spans="2:13" ht="15.75" customHeight="1">
      <c r="B164"/>
      <c r="C164" s="20" t="s">
        <v>22</v>
      </c>
      <c r="G164" s="23"/>
      <c r="H164" s="23"/>
      <c r="I164" s="60"/>
      <c r="J164" s="60"/>
      <c r="K164" s="60"/>
      <c r="L164" s="60"/>
      <c r="M164" s="60">
        <f>SUM(M161:M163)</f>
        <v>16131</v>
      </c>
    </row>
    <row r="165" spans="2:3" ht="15.75" customHeight="1">
      <c r="B165" s="3"/>
      <c r="C165" s="3"/>
    </row>
    <row r="166" spans="2:13" ht="15.75" customHeight="1">
      <c r="B166" s="20" t="s">
        <v>23</v>
      </c>
      <c r="G166" s="23"/>
      <c r="H166" s="23"/>
      <c r="I166" s="60"/>
      <c r="J166" s="60"/>
      <c r="K166" s="60"/>
      <c r="L166" s="60"/>
      <c r="M166" s="60">
        <f>+GIS!J22</f>
        <v>1029</v>
      </c>
    </row>
    <row r="167" spans="2:13" ht="15.75" customHeight="1">
      <c r="B167" s="20" t="s">
        <v>225</v>
      </c>
      <c r="G167" s="23"/>
      <c r="H167" s="23"/>
      <c r="I167" s="60"/>
      <c r="J167" s="60"/>
      <c r="K167" s="60"/>
      <c r="L167" s="60"/>
      <c r="M167" s="24">
        <f>+GIS!J26+GIS!J27+GIS!J29+GIS!J33</f>
        <v>-7493</v>
      </c>
    </row>
    <row r="168" spans="7:13" ht="8.25" customHeight="1">
      <c r="G168" s="23"/>
      <c r="H168" s="23"/>
      <c r="I168" s="60"/>
      <c r="J168" s="60"/>
      <c r="K168" s="60"/>
      <c r="L168" s="60"/>
      <c r="M168" s="60"/>
    </row>
    <row r="169" spans="2:13" ht="15.75" customHeight="1">
      <c r="B169" s="20" t="s">
        <v>263</v>
      </c>
      <c r="G169" s="23"/>
      <c r="H169" s="23"/>
      <c r="I169" s="60"/>
      <c r="J169" s="60"/>
      <c r="K169" s="60"/>
      <c r="L169" s="60"/>
      <c r="M169" s="60"/>
    </row>
    <row r="170" spans="3:13" ht="15.75" customHeight="1">
      <c r="C170" s="20" t="s">
        <v>210</v>
      </c>
      <c r="G170" s="60">
        <f>+M170-I170-K170</f>
        <v>9639</v>
      </c>
      <c r="H170" s="23"/>
      <c r="I170" s="60">
        <v>26</v>
      </c>
      <c r="J170" s="60"/>
      <c r="K170" s="60">
        <v>2</v>
      </c>
      <c r="L170" s="60"/>
      <c r="M170" s="87">
        <f>+M164+M166+M167</f>
        <v>9667</v>
      </c>
    </row>
    <row r="171" spans="2:13" ht="15.75" customHeight="1">
      <c r="B171" s="20" t="s">
        <v>264</v>
      </c>
      <c r="G171" s="23"/>
      <c r="H171" s="23"/>
      <c r="I171" s="60"/>
      <c r="J171" s="60"/>
      <c r="K171" s="60"/>
      <c r="L171" s="60"/>
      <c r="M171" s="87"/>
    </row>
    <row r="172" spans="3:13" ht="15.75" customHeight="1">
      <c r="C172" s="20" t="s">
        <v>234</v>
      </c>
      <c r="G172" s="24">
        <f>+M172-I172-K172</f>
        <v>132</v>
      </c>
      <c r="H172" s="23"/>
      <c r="I172" s="24">
        <v>0</v>
      </c>
      <c r="J172" s="60"/>
      <c r="K172" s="24">
        <v>139</v>
      </c>
      <c r="L172" s="60"/>
      <c r="M172" s="24">
        <f>+GIS!J37</f>
        <v>271</v>
      </c>
    </row>
    <row r="173" spans="7:13" ht="15.75" customHeight="1">
      <c r="G173" s="23"/>
      <c r="H173" s="23"/>
      <c r="I173" s="23"/>
      <c r="J173" s="23"/>
      <c r="K173" s="23"/>
      <c r="L173" s="23"/>
      <c r="M173" s="23"/>
    </row>
    <row r="174" spans="2:13" ht="15.75" customHeight="1">
      <c r="B174" s="20" t="s">
        <v>146</v>
      </c>
      <c r="G174" s="23">
        <f>SUM(G170:G172)</f>
        <v>9771</v>
      </c>
      <c r="H174" s="23"/>
      <c r="I174" s="23">
        <f>SUM(I170:I172)</f>
        <v>26</v>
      </c>
      <c r="J174" s="23"/>
      <c r="K174" s="23">
        <f>SUM(K170:K172)</f>
        <v>141</v>
      </c>
      <c r="L174" s="23"/>
      <c r="M174" s="23">
        <f>+M170+M172</f>
        <v>9938</v>
      </c>
    </row>
    <row r="175" spans="2:13" ht="15.75" customHeight="1">
      <c r="B175" s="20" t="s">
        <v>17</v>
      </c>
      <c r="G175" s="24">
        <f>+M175-I175-K175</f>
        <v>-2142</v>
      </c>
      <c r="H175" s="23"/>
      <c r="I175" s="24">
        <v>-10</v>
      </c>
      <c r="J175" s="23"/>
      <c r="K175" s="24">
        <v>0</v>
      </c>
      <c r="L175" s="23"/>
      <c r="M175" s="24">
        <f>+GIS!J41</f>
        <v>-2152</v>
      </c>
    </row>
    <row r="176" spans="7:13" ht="15.75" customHeight="1">
      <c r="G176" s="60"/>
      <c r="H176" s="23"/>
      <c r="I176" s="60"/>
      <c r="J176" s="23"/>
      <c r="K176" s="60"/>
      <c r="L176" s="23"/>
      <c r="M176" s="60"/>
    </row>
    <row r="177" spans="2:13" ht="15.75" customHeight="1">
      <c r="B177" s="20" t="s">
        <v>236</v>
      </c>
      <c r="G177" s="67">
        <f>SUM(G174:G175)</f>
        <v>7629</v>
      </c>
      <c r="I177" s="67">
        <f>SUM(I174:I175)</f>
        <v>16</v>
      </c>
      <c r="K177" s="67">
        <f>SUM(K174:K175)</f>
        <v>141</v>
      </c>
      <c r="M177" s="67">
        <f>SUM(M174:M175)</f>
        <v>7786</v>
      </c>
    </row>
    <row r="178" spans="2:13" ht="15.75" customHeight="1">
      <c r="B178" s="20" t="s">
        <v>274</v>
      </c>
      <c r="G178" s="67"/>
      <c r="I178" s="67"/>
      <c r="K178" s="67"/>
      <c r="M178" s="67"/>
    </row>
    <row r="179" spans="3:13" ht="15.75" customHeight="1">
      <c r="C179" s="20" t="s">
        <v>206</v>
      </c>
      <c r="G179" s="23">
        <f>+M179-I179-K179</f>
        <v>-200</v>
      </c>
      <c r="H179" s="23"/>
      <c r="I179" s="23">
        <v>-1</v>
      </c>
      <c r="J179" s="23"/>
      <c r="K179" s="23">
        <v>0</v>
      </c>
      <c r="L179" s="23"/>
      <c r="M179" s="23">
        <f>+GIS!J45</f>
        <v>-201</v>
      </c>
    </row>
    <row r="180" spans="7:13" ht="15.75" customHeight="1">
      <c r="G180" s="49"/>
      <c r="I180" s="49"/>
      <c r="K180" s="49"/>
      <c r="M180" s="49"/>
    </row>
    <row r="181" spans="2:13" ht="15.75" customHeight="1" thickBot="1">
      <c r="B181" s="20" t="s">
        <v>251</v>
      </c>
      <c r="G181" s="43">
        <f>SUM(G177:G179)</f>
        <v>7429</v>
      </c>
      <c r="I181" s="43">
        <f>SUM(I177:I179)</f>
        <v>15</v>
      </c>
      <c r="K181" s="43">
        <f>SUM(K177:K179)</f>
        <v>141</v>
      </c>
      <c r="M181" s="43">
        <f>SUM(M177:M179)</f>
        <v>7585</v>
      </c>
    </row>
    <row r="182" spans="9:13" ht="15.75" customHeight="1" thickTop="1">
      <c r="I182" s="90"/>
      <c r="J182" s="45"/>
      <c r="K182" s="90"/>
      <c r="L182" s="45"/>
      <c r="M182" s="90"/>
    </row>
    <row r="183" ht="15.75" customHeight="1">
      <c r="M183" s="67"/>
    </row>
    <row r="184" spans="2:13" ht="15.75" customHeight="1">
      <c r="B184" s="88" t="s">
        <v>226</v>
      </c>
      <c r="G184" s="67"/>
      <c r="M184" s="67"/>
    </row>
    <row r="185" spans="2:13" ht="15.75" customHeight="1">
      <c r="B185" s="20" t="s">
        <v>227</v>
      </c>
      <c r="G185" s="23">
        <f>+M185-K185-I185</f>
        <v>87840</v>
      </c>
      <c r="H185" s="23"/>
      <c r="I185" s="23">
        <v>2425</v>
      </c>
      <c r="J185" s="23"/>
      <c r="K185" s="23">
        <v>3620</v>
      </c>
      <c r="L185" s="23"/>
      <c r="M185" s="23">
        <v>93885</v>
      </c>
    </row>
    <row r="186" spans="2:13" ht="15.75" customHeight="1">
      <c r="B186" s="20" t="s">
        <v>228</v>
      </c>
      <c r="G186" s="23">
        <f>+M186-K186-I186</f>
        <v>3669</v>
      </c>
      <c r="H186" s="23"/>
      <c r="I186" s="23">
        <v>90</v>
      </c>
      <c r="J186" s="23"/>
      <c r="K186" s="23">
        <v>1</v>
      </c>
      <c r="L186" s="23"/>
      <c r="M186" s="23">
        <v>3760</v>
      </c>
    </row>
    <row r="187" spans="2:13" ht="15.75" customHeight="1">
      <c r="B187" s="20" t="s">
        <v>229</v>
      </c>
      <c r="G187" s="23">
        <f>+M187-K187-I187</f>
        <v>4186</v>
      </c>
      <c r="H187" s="23"/>
      <c r="I187" s="23">
        <v>3</v>
      </c>
      <c r="J187" s="23"/>
      <c r="K187" s="23">
        <v>0</v>
      </c>
      <c r="L187" s="23"/>
      <c r="M187" s="23">
        <v>4189</v>
      </c>
    </row>
    <row r="188" spans="2:13" ht="15.75" customHeight="1">
      <c r="B188" s="20" t="s">
        <v>230</v>
      </c>
      <c r="G188" s="23"/>
      <c r="H188" s="23"/>
      <c r="I188" s="23"/>
      <c r="J188" s="23"/>
      <c r="K188" s="23"/>
      <c r="L188" s="23"/>
      <c r="M188" s="23"/>
    </row>
    <row r="189" spans="2:13" ht="15.75" customHeight="1" thickBot="1">
      <c r="B189" s="20" t="s">
        <v>231</v>
      </c>
      <c r="G189" s="35">
        <f>+M189-K189-I189</f>
        <v>4302</v>
      </c>
      <c r="H189" s="23"/>
      <c r="I189" s="35">
        <v>5</v>
      </c>
      <c r="J189" s="23"/>
      <c r="K189" s="35">
        <v>0</v>
      </c>
      <c r="L189" s="23"/>
      <c r="M189" s="35">
        <v>4307</v>
      </c>
    </row>
    <row r="190" spans="7:13" ht="15.75" customHeight="1" thickTop="1">
      <c r="G190" s="60"/>
      <c r="H190" s="23"/>
      <c r="I190" s="60"/>
      <c r="J190" s="23"/>
      <c r="K190" s="60"/>
      <c r="L190" s="23"/>
      <c r="M190" s="60" t="s">
        <v>301</v>
      </c>
    </row>
    <row r="191" spans="2:13" ht="15.75" customHeight="1">
      <c r="B191" s="20" t="s">
        <v>5</v>
      </c>
      <c r="G191" s="60"/>
      <c r="H191" s="23"/>
      <c r="I191" s="60"/>
      <c r="J191" s="23"/>
      <c r="K191" s="60"/>
      <c r="L191" s="23"/>
      <c r="M191" s="60"/>
    </row>
    <row r="192" spans="9:13" ht="15.75" customHeight="1">
      <c r="I192" s="90"/>
      <c r="J192" s="45"/>
      <c r="K192" s="90"/>
      <c r="L192" s="45"/>
      <c r="M192" s="90"/>
    </row>
    <row r="193" spans="9:13" ht="15.75" customHeight="1">
      <c r="I193" s="90"/>
      <c r="J193" s="45"/>
      <c r="K193" s="90"/>
      <c r="L193" s="45"/>
      <c r="M193" s="90"/>
    </row>
    <row r="194" spans="1:13" ht="15.75" customHeight="1">
      <c r="A194" s="139" t="s">
        <v>172</v>
      </c>
      <c r="B194" s="139"/>
      <c r="C194" s="139"/>
      <c r="G194" s="95"/>
      <c r="I194" s="95"/>
      <c r="K194" s="95"/>
      <c r="M194" s="95"/>
    </row>
    <row r="195" spans="1:13" ht="15.75" customHeight="1">
      <c r="A195" s="140" t="s">
        <v>212</v>
      </c>
      <c r="B195" s="141"/>
      <c r="C195" s="142"/>
      <c r="G195" s="95"/>
      <c r="I195" s="95"/>
      <c r="K195" s="95"/>
      <c r="M195" s="97" t="s">
        <v>63</v>
      </c>
    </row>
    <row r="196" spans="9:13" ht="15.75" customHeight="1">
      <c r="I196" s="90"/>
      <c r="J196" s="45"/>
      <c r="K196" s="90"/>
      <c r="L196" s="45"/>
      <c r="M196" s="90"/>
    </row>
    <row r="197" spans="9:13" ht="15.75" customHeight="1">
      <c r="I197" s="90"/>
      <c r="J197" s="45"/>
      <c r="K197" s="90"/>
      <c r="L197" s="45"/>
      <c r="M197" s="90"/>
    </row>
    <row r="198" spans="1:3" ht="15.75" customHeight="1">
      <c r="A198" s="21" t="s">
        <v>58</v>
      </c>
      <c r="B198" s="3" t="s">
        <v>48</v>
      </c>
      <c r="C198" s="3"/>
    </row>
    <row r="199" spans="2:13" ht="15.75" customHeight="1">
      <c r="B199" s="138" t="s">
        <v>91</v>
      </c>
      <c r="C199" s="138"/>
      <c r="D199" s="138"/>
      <c r="E199" s="138"/>
      <c r="F199" s="138"/>
      <c r="G199" s="138"/>
      <c r="H199" s="138"/>
      <c r="I199" s="138"/>
      <c r="J199" s="138"/>
      <c r="K199" s="138"/>
      <c r="L199" s="138"/>
      <c r="M199" s="138"/>
    </row>
    <row r="200" spans="2:13" ht="15.75" customHeight="1">
      <c r="B200" s="138"/>
      <c r="C200" s="138"/>
      <c r="D200" s="138"/>
      <c r="E200" s="138"/>
      <c r="F200" s="138"/>
      <c r="G200" s="138"/>
      <c r="H200" s="138"/>
      <c r="I200" s="138"/>
      <c r="J200" s="138"/>
      <c r="K200" s="138"/>
      <c r="L200" s="138"/>
      <c r="M200" s="138"/>
    </row>
    <row r="201" spans="2:13" ht="15.75" customHeight="1">
      <c r="B201" s="138"/>
      <c r="C201" s="138"/>
      <c r="D201" s="138"/>
      <c r="E201" s="138"/>
      <c r="F201" s="138"/>
      <c r="G201" s="138"/>
      <c r="H201" s="138"/>
      <c r="I201" s="138"/>
      <c r="J201" s="138"/>
      <c r="K201" s="138"/>
      <c r="L201" s="138"/>
      <c r="M201" s="138"/>
    </row>
    <row r="203" spans="9:13" ht="15.75" customHeight="1">
      <c r="I203" s="139" t="s">
        <v>324</v>
      </c>
      <c r="J203" s="139"/>
      <c r="K203" s="139"/>
      <c r="L203" s="139"/>
      <c r="M203" s="139"/>
    </row>
    <row r="204" spans="9:13" ht="15.75" customHeight="1">
      <c r="I204" s="115" t="s">
        <v>313</v>
      </c>
      <c r="J204" s="115"/>
      <c r="K204" s="115"/>
      <c r="L204" s="115"/>
      <c r="M204" s="115"/>
    </row>
    <row r="205" spans="9:13" ht="15.75" customHeight="1">
      <c r="I205" s="19" t="s">
        <v>161</v>
      </c>
      <c r="J205" s="19"/>
      <c r="K205" s="19" t="s">
        <v>161</v>
      </c>
      <c r="L205" s="19"/>
      <c r="M205" s="19"/>
    </row>
    <row r="206" spans="9:13" ht="15.75" customHeight="1">
      <c r="I206" s="19" t="s">
        <v>163</v>
      </c>
      <c r="J206" s="19"/>
      <c r="K206" s="19" t="s">
        <v>162</v>
      </c>
      <c r="L206" s="32"/>
      <c r="M206" s="19" t="s">
        <v>40</v>
      </c>
    </row>
    <row r="207" spans="9:13" ht="15.75" customHeight="1">
      <c r="I207" s="19" t="s">
        <v>54</v>
      </c>
      <c r="J207" s="19"/>
      <c r="K207" s="19" t="s">
        <v>54</v>
      </c>
      <c r="L207" s="19"/>
      <c r="M207" s="19" t="s">
        <v>54</v>
      </c>
    </row>
    <row r="208" spans="2:13" ht="15.75" customHeight="1">
      <c r="B208" s="1" t="s">
        <v>164</v>
      </c>
      <c r="C208" s="1"/>
      <c r="K208" s="36"/>
      <c r="L208" s="36"/>
      <c r="M208" s="36"/>
    </row>
    <row r="209" spans="2:13" ht="15.75" customHeight="1">
      <c r="B209" s="20" t="s">
        <v>250</v>
      </c>
      <c r="I209" s="23">
        <v>10935</v>
      </c>
      <c r="J209" s="23"/>
      <c r="K209" s="45">
        <f>73829-I209</f>
        <v>62894</v>
      </c>
      <c r="L209" s="45"/>
      <c r="M209" s="45">
        <f>SUM(I209:K209)</f>
        <v>73829</v>
      </c>
    </row>
    <row r="210" spans="2:13" ht="15.75" customHeight="1">
      <c r="B210" s="20" t="s">
        <v>147</v>
      </c>
      <c r="I210" s="23">
        <v>0</v>
      </c>
      <c r="J210" s="23"/>
      <c r="K210" s="45">
        <v>4189</v>
      </c>
      <c r="L210" s="45"/>
      <c r="M210" s="45">
        <f>SUM(I210:K210)</f>
        <v>4189</v>
      </c>
    </row>
    <row r="211" spans="2:13" ht="15.75" customHeight="1">
      <c r="B211" s="20" t="s">
        <v>184</v>
      </c>
      <c r="G211" s="67"/>
      <c r="I211" s="23">
        <v>0</v>
      </c>
      <c r="J211" s="23"/>
      <c r="K211" s="45">
        <v>240</v>
      </c>
      <c r="L211" s="45"/>
      <c r="M211" s="45">
        <f>SUM(I211:K211)</f>
        <v>240</v>
      </c>
    </row>
    <row r="212" spans="2:13" ht="15.75" customHeight="1">
      <c r="B212" s="20" t="s">
        <v>148</v>
      </c>
      <c r="I212" s="23">
        <v>0</v>
      </c>
      <c r="J212" s="23"/>
      <c r="K212" s="45">
        <v>-473</v>
      </c>
      <c r="L212" s="45"/>
      <c r="M212" s="45">
        <f>SUM(I212:K212)</f>
        <v>-473</v>
      </c>
    </row>
    <row r="213" spans="2:13" ht="15.75" customHeight="1">
      <c r="B213" s="20" t="s">
        <v>151</v>
      </c>
      <c r="I213" s="23">
        <v>0</v>
      </c>
      <c r="J213" s="23"/>
      <c r="K213" s="45">
        <v>-14</v>
      </c>
      <c r="L213" s="45"/>
      <c r="M213" s="45">
        <f>SUM(I213:K213)</f>
        <v>-14</v>
      </c>
    </row>
    <row r="214" spans="2:13" ht="15.75" customHeight="1">
      <c r="B214" s="20" t="s">
        <v>335</v>
      </c>
      <c r="I214" s="42">
        <f>SUM(I209:I213)</f>
        <v>10935</v>
      </c>
      <c r="J214" s="23"/>
      <c r="K214" s="42">
        <f>SUM(K209:K213)</f>
        <v>66836</v>
      </c>
      <c r="L214" s="23"/>
      <c r="M214" s="42">
        <f>SUM(M209:M213)</f>
        <v>77771</v>
      </c>
    </row>
    <row r="215" spans="9:13" ht="15.75" customHeight="1">
      <c r="I215" s="23"/>
      <c r="J215" s="23"/>
      <c r="K215" s="45"/>
      <c r="L215" s="45"/>
      <c r="M215" s="45"/>
    </row>
    <row r="216" spans="2:13" ht="15.75" customHeight="1">
      <c r="B216" s="1" t="s">
        <v>165</v>
      </c>
      <c r="C216" s="1"/>
      <c r="I216" s="23"/>
      <c r="J216" s="23"/>
      <c r="K216" s="45"/>
      <c r="L216" s="45"/>
      <c r="M216" s="45"/>
    </row>
    <row r="217" spans="2:13" ht="15.75" customHeight="1">
      <c r="B217" s="20" t="s">
        <v>250</v>
      </c>
      <c r="I217" s="23">
        <v>3088</v>
      </c>
      <c r="J217" s="23"/>
      <c r="K217" s="45">
        <f>38714-I217</f>
        <v>35626</v>
      </c>
      <c r="L217" s="45"/>
      <c r="M217" s="45">
        <f>SUM(I217:K217)</f>
        <v>38714</v>
      </c>
    </row>
    <row r="218" spans="2:13" ht="15.75" customHeight="1">
      <c r="B218" s="20" t="s">
        <v>152</v>
      </c>
      <c r="I218" s="23">
        <v>343</v>
      </c>
      <c r="J218" s="23"/>
      <c r="K218" s="45">
        <f>4307-I218</f>
        <v>3964</v>
      </c>
      <c r="L218" s="45"/>
      <c r="M218" s="45">
        <f>SUM(I218:K218)</f>
        <v>4307</v>
      </c>
    </row>
    <row r="219" spans="2:13" ht="15.75" customHeight="1">
      <c r="B219" s="20" t="s">
        <v>148</v>
      </c>
      <c r="I219" s="23">
        <v>0</v>
      </c>
      <c r="J219" s="23"/>
      <c r="K219" s="45">
        <v>-469</v>
      </c>
      <c r="L219" s="45"/>
      <c r="M219" s="45">
        <f>SUM(I219:K219)</f>
        <v>-469</v>
      </c>
    </row>
    <row r="220" spans="2:13" ht="15.75" customHeight="1">
      <c r="B220" s="20" t="s">
        <v>151</v>
      </c>
      <c r="I220" s="23">
        <v>0</v>
      </c>
      <c r="J220" s="23"/>
      <c r="K220" s="45">
        <v>-10</v>
      </c>
      <c r="L220" s="45"/>
      <c r="M220" s="45">
        <f>SUM(I220:K220)</f>
        <v>-10</v>
      </c>
    </row>
    <row r="221" spans="2:13" ht="15.75" customHeight="1">
      <c r="B221" s="20" t="s">
        <v>335</v>
      </c>
      <c r="I221" s="46">
        <f>SUM(I217:I220)</f>
        <v>3431</v>
      </c>
      <c r="J221" s="23"/>
      <c r="K221" s="46">
        <f>SUM(K217:K220)</f>
        <v>39111</v>
      </c>
      <c r="L221" s="45"/>
      <c r="M221" s="46">
        <f>SUM(M217:M220)</f>
        <v>42542</v>
      </c>
    </row>
    <row r="222" spans="9:13" ht="15.75" customHeight="1">
      <c r="I222" s="23"/>
      <c r="J222" s="23"/>
      <c r="K222" s="45"/>
      <c r="L222" s="45"/>
      <c r="M222" s="45"/>
    </row>
    <row r="223" spans="2:13" ht="15.75" customHeight="1" thickBot="1">
      <c r="B223" s="20" t="s">
        <v>154</v>
      </c>
      <c r="I223" s="47">
        <f>+I214-I221</f>
        <v>7504</v>
      </c>
      <c r="J223" s="45"/>
      <c r="K223" s="47">
        <f>+K214-K221</f>
        <v>27725</v>
      </c>
      <c r="L223" s="45"/>
      <c r="M223" s="47">
        <f>+M214-M221</f>
        <v>35229</v>
      </c>
    </row>
    <row r="224" spans="9:13" ht="15.75" customHeight="1" thickTop="1">
      <c r="I224" s="90"/>
      <c r="J224" s="45"/>
      <c r="K224" s="90"/>
      <c r="L224" s="45"/>
      <c r="M224" s="90"/>
    </row>
    <row r="225" spans="9:13" ht="15.75" customHeight="1">
      <c r="I225" s="90"/>
      <c r="J225" s="45"/>
      <c r="K225" s="90"/>
      <c r="L225" s="45"/>
      <c r="M225" s="90"/>
    </row>
    <row r="226" spans="9:13" ht="15.75" customHeight="1">
      <c r="I226" s="90"/>
      <c r="J226" s="45"/>
      <c r="K226" s="90"/>
      <c r="L226" s="45"/>
      <c r="M226" s="90"/>
    </row>
    <row r="227" spans="9:13" ht="15.75" customHeight="1">
      <c r="I227" s="90"/>
      <c r="J227" s="45"/>
      <c r="K227" s="90"/>
      <c r="L227" s="45"/>
      <c r="M227" s="90"/>
    </row>
    <row r="228" spans="9:13" ht="15.75" customHeight="1">
      <c r="I228" s="90"/>
      <c r="J228" s="45"/>
      <c r="K228" s="90"/>
      <c r="L228" s="45"/>
      <c r="M228" s="90"/>
    </row>
    <row r="229" spans="9:13" ht="15.75" customHeight="1">
      <c r="I229" s="90"/>
      <c r="J229" s="45"/>
      <c r="K229" s="90"/>
      <c r="L229" s="45"/>
      <c r="M229" s="90"/>
    </row>
    <row r="230" spans="9:13" ht="15.75" customHeight="1">
      <c r="I230" s="90"/>
      <c r="J230" s="45"/>
      <c r="K230" s="90"/>
      <c r="L230" s="45"/>
      <c r="M230" s="90"/>
    </row>
    <row r="231" spans="9:13" ht="15.75" customHeight="1">
      <c r="I231" s="90"/>
      <c r="J231" s="45"/>
      <c r="K231" s="90"/>
      <c r="L231" s="45"/>
      <c r="M231" s="90"/>
    </row>
    <row r="232" spans="9:13" ht="15.75" customHeight="1">
      <c r="I232" s="90"/>
      <c r="J232" s="45"/>
      <c r="K232" s="90"/>
      <c r="L232" s="45"/>
      <c r="M232" s="90"/>
    </row>
    <row r="233" spans="9:13" ht="15.75" customHeight="1">
      <c r="I233" s="90"/>
      <c r="J233" s="45"/>
      <c r="K233" s="90"/>
      <c r="L233" s="45"/>
      <c r="M233" s="90"/>
    </row>
    <row r="234" spans="9:13" ht="15.75" customHeight="1">
      <c r="I234" s="90"/>
      <c r="J234" s="45"/>
      <c r="K234" s="90"/>
      <c r="L234" s="45"/>
      <c r="M234" s="90"/>
    </row>
    <row r="235" spans="9:13" ht="15.75" customHeight="1">
      <c r="I235" s="90"/>
      <c r="J235" s="45"/>
      <c r="K235" s="90"/>
      <c r="L235" s="45"/>
      <c r="M235" s="90"/>
    </row>
    <row r="236" spans="9:13" ht="15.75" customHeight="1">
      <c r="I236" s="90"/>
      <c r="J236" s="45"/>
      <c r="K236" s="90"/>
      <c r="L236" s="45"/>
      <c r="M236" s="90"/>
    </row>
    <row r="237" spans="9:13" ht="15.75" customHeight="1">
      <c r="I237" s="90"/>
      <c r="J237" s="45"/>
      <c r="K237" s="90"/>
      <c r="L237" s="45"/>
      <c r="M237" s="90"/>
    </row>
    <row r="238" spans="9:13" ht="15.75" customHeight="1">
      <c r="I238" s="90"/>
      <c r="J238" s="45"/>
      <c r="K238" s="90"/>
      <c r="L238" s="45"/>
      <c r="M238" s="90"/>
    </row>
    <row r="239" spans="9:13" ht="15.75" customHeight="1">
      <c r="I239" s="90"/>
      <c r="J239" s="45"/>
      <c r="K239" s="90"/>
      <c r="L239" s="45"/>
      <c r="M239" s="90"/>
    </row>
    <row r="240" spans="9:13" ht="15.75" customHeight="1">
      <c r="I240" s="90"/>
      <c r="J240" s="45"/>
      <c r="K240" s="90"/>
      <c r="L240" s="45"/>
      <c r="M240" s="90"/>
    </row>
    <row r="241" spans="1:13" ht="15.75" customHeight="1">
      <c r="A241" s="139" t="s">
        <v>172</v>
      </c>
      <c r="B241" s="139"/>
      <c r="C241" s="139"/>
      <c r="G241" s="95"/>
      <c r="I241" s="95"/>
      <c r="K241" s="95"/>
      <c r="M241" s="95"/>
    </row>
    <row r="242" spans="1:13" ht="15.75" customHeight="1">
      <c r="A242" s="140" t="s">
        <v>212</v>
      </c>
      <c r="B242" s="141"/>
      <c r="C242" s="142"/>
      <c r="G242" s="95"/>
      <c r="I242" s="95"/>
      <c r="K242" s="95"/>
      <c r="M242" s="97" t="s">
        <v>64</v>
      </c>
    </row>
    <row r="243" spans="9:13" ht="15.75" customHeight="1">
      <c r="I243" s="90"/>
      <c r="J243" s="45"/>
      <c r="K243" s="90"/>
      <c r="L243" s="45"/>
      <c r="M243" s="90"/>
    </row>
    <row r="244" spans="9:13" ht="15.75" customHeight="1">
      <c r="I244" s="90"/>
      <c r="J244" s="45"/>
      <c r="K244" s="90"/>
      <c r="L244" s="45"/>
      <c r="M244" s="90"/>
    </row>
    <row r="245" spans="1:3" ht="15.75" customHeight="1">
      <c r="A245" s="21" t="s">
        <v>60</v>
      </c>
      <c r="B245" s="3" t="s">
        <v>10</v>
      </c>
      <c r="C245" s="3"/>
    </row>
    <row r="246" ht="15.75" customHeight="1">
      <c r="M246" s="19" t="s">
        <v>66</v>
      </c>
    </row>
    <row r="247" ht="15.75" customHeight="1">
      <c r="M247" s="19" t="s">
        <v>135</v>
      </c>
    </row>
    <row r="248" ht="15.75" customHeight="1">
      <c r="M248" s="19" t="s">
        <v>325</v>
      </c>
    </row>
    <row r="249" ht="15.75" customHeight="1">
      <c r="M249" s="19" t="s">
        <v>326</v>
      </c>
    </row>
    <row r="250" ht="15.75" customHeight="1">
      <c r="M250" s="31" t="s">
        <v>310</v>
      </c>
    </row>
    <row r="251" spans="2:13" ht="15.75" customHeight="1">
      <c r="B251" s="1" t="s">
        <v>153</v>
      </c>
      <c r="M251" s="19" t="s">
        <v>54</v>
      </c>
    </row>
    <row r="252" ht="15.75" customHeight="1">
      <c r="B252" s="20" t="s">
        <v>166</v>
      </c>
    </row>
    <row r="253" spans="2:3" ht="15.75" customHeight="1">
      <c r="B253" s="21" t="s">
        <v>167</v>
      </c>
      <c r="C253" s="21"/>
    </row>
    <row r="254" spans="3:13" ht="15.75" customHeight="1">
      <c r="C254" s="20" t="s">
        <v>168</v>
      </c>
      <c r="M254" s="23">
        <v>6872</v>
      </c>
    </row>
    <row r="255" spans="3:13" ht="15.75" customHeight="1">
      <c r="C255" s="20" t="s">
        <v>169</v>
      </c>
      <c r="M255" s="23">
        <v>312</v>
      </c>
    </row>
    <row r="256" spans="3:13" ht="15.75" customHeight="1">
      <c r="C256" s="20" t="s">
        <v>170</v>
      </c>
      <c r="M256" s="23">
        <v>309</v>
      </c>
    </row>
    <row r="257" spans="3:14" ht="15.75" customHeight="1">
      <c r="C257" s="20" t="s">
        <v>295</v>
      </c>
      <c r="M257" s="23">
        <v>721</v>
      </c>
      <c r="N257" s="67"/>
    </row>
    <row r="258" spans="3:13" ht="15.75" customHeight="1">
      <c r="C258" s="20" t="s">
        <v>171</v>
      </c>
      <c r="M258" s="24">
        <v>1995</v>
      </c>
    </row>
    <row r="259" ht="15.75" customHeight="1">
      <c r="M259" s="23">
        <f>SUM(M254:M258)</f>
        <v>10209</v>
      </c>
    </row>
    <row r="260" spans="2:13" ht="15.75" customHeight="1">
      <c r="B260" s="21" t="s">
        <v>173</v>
      </c>
      <c r="M260" s="23"/>
    </row>
    <row r="261" spans="3:13" ht="15.75" customHeight="1">
      <c r="C261" s="20" t="s">
        <v>174</v>
      </c>
      <c r="M261" s="24">
        <v>8264</v>
      </c>
    </row>
    <row r="262" ht="9.75" customHeight="1">
      <c r="M262" s="60"/>
    </row>
    <row r="263" ht="15.75" customHeight="1" thickBot="1">
      <c r="M263" s="35">
        <f>+M259+M261</f>
        <v>18473</v>
      </c>
    </row>
    <row r="264" ht="15.75" customHeight="1" thickTop="1">
      <c r="M264" s="60"/>
    </row>
    <row r="265" ht="15.75" customHeight="1">
      <c r="M265" s="60"/>
    </row>
    <row r="266" spans="1:3" ht="15.75" customHeight="1">
      <c r="A266" s="21" t="s">
        <v>62</v>
      </c>
      <c r="B266" s="3" t="s">
        <v>104</v>
      </c>
      <c r="C266" s="3"/>
    </row>
    <row r="267" spans="2:13" ht="15.75" customHeight="1">
      <c r="B267" s="138" t="s">
        <v>373</v>
      </c>
      <c r="C267" s="138"/>
      <c r="D267" s="138"/>
      <c r="E267" s="138"/>
      <c r="F267" s="138"/>
      <c r="G267" s="138"/>
      <c r="H267" s="138"/>
      <c r="I267" s="138"/>
      <c r="J267" s="138"/>
      <c r="K267" s="138"/>
      <c r="L267" s="138"/>
      <c r="M267" s="138"/>
    </row>
    <row r="268" spans="2:13" ht="15.75" customHeight="1">
      <c r="B268" s="138"/>
      <c r="C268" s="138"/>
      <c r="D268" s="138"/>
      <c r="E268" s="138"/>
      <c r="F268" s="138"/>
      <c r="G268" s="138"/>
      <c r="H268" s="138"/>
      <c r="I268" s="138"/>
      <c r="J268" s="138"/>
      <c r="K268" s="138"/>
      <c r="L268" s="138"/>
      <c r="M268" s="138"/>
    </row>
    <row r="270" ht="15.75" customHeight="1">
      <c r="B270" s="20" t="s">
        <v>383</v>
      </c>
    </row>
    <row r="273" spans="1:3" ht="15.75" customHeight="1">
      <c r="A273" s="21" t="s">
        <v>63</v>
      </c>
      <c r="B273" s="3" t="s">
        <v>65</v>
      </c>
      <c r="C273" s="3"/>
    </row>
    <row r="274" spans="2:13" ht="15.75" customHeight="1">
      <c r="B274" s="138" t="s">
        <v>287</v>
      </c>
      <c r="C274" s="138"/>
      <c r="D274" s="129"/>
      <c r="E274" s="129"/>
      <c r="F274" s="129"/>
      <c r="G274" s="129"/>
      <c r="H274" s="129"/>
      <c r="I274" s="129"/>
      <c r="J274" s="129"/>
      <c r="K274" s="129"/>
      <c r="L274" s="129"/>
      <c r="M274" s="129"/>
    </row>
    <row r="275" spans="2:13" ht="15.75" customHeight="1">
      <c r="B275" s="129"/>
      <c r="C275" s="129"/>
      <c r="D275" s="129"/>
      <c r="E275" s="129"/>
      <c r="F275" s="129"/>
      <c r="G275" s="129"/>
      <c r="H275" s="129"/>
      <c r="I275" s="129"/>
      <c r="J275" s="129"/>
      <c r="K275" s="129"/>
      <c r="L275" s="129"/>
      <c r="M275" s="129"/>
    </row>
    <row r="276" spans="2:13" ht="15.75" customHeight="1">
      <c r="B276" s="30"/>
      <c r="C276" s="30"/>
      <c r="D276" s="30"/>
      <c r="E276" s="30"/>
      <c r="F276" s="30"/>
      <c r="G276" s="30"/>
      <c r="H276" s="30"/>
      <c r="I276" s="30"/>
      <c r="J276" s="30"/>
      <c r="K276" s="30"/>
      <c r="L276" s="30"/>
      <c r="M276" s="30"/>
    </row>
    <row r="277" spans="11:13" ht="15.75" customHeight="1">
      <c r="K277" s="90"/>
      <c r="L277" s="45"/>
      <c r="M277" s="90"/>
    </row>
    <row r="278" spans="1:3" ht="15.75" customHeight="1">
      <c r="A278" s="21" t="s">
        <v>64</v>
      </c>
      <c r="B278" s="3" t="s">
        <v>52</v>
      </c>
      <c r="C278" s="3"/>
    </row>
    <row r="279" spans="2:13" ht="15.75" customHeight="1">
      <c r="B279" s="138" t="s">
        <v>384</v>
      </c>
      <c r="C279" s="138"/>
      <c r="D279" s="129"/>
      <c r="E279" s="129"/>
      <c r="F279" s="129"/>
      <c r="G279" s="129"/>
      <c r="H279" s="129"/>
      <c r="I279" s="129"/>
      <c r="J279" s="129"/>
      <c r="K279" s="129"/>
      <c r="L279" s="129"/>
      <c r="M279" s="129"/>
    </row>
    <row r="280" spans="2:13" ht="15.75" customHeight="1">
      <c r="B280" s="138"/>
      <c r="C280" s="138"/>
      <c r="D280" s="129"/>
      <c r="E280" s="129"/>
      <c r="F280" s="129"/>
      <c r="G280" s="129"/>
      <c r="H280" s="129"/>
      <c r="I280" s="129"/>
      <c r="J280" s="129"/>
      <c r="K280" s="129"/>
      <c r="L280" s="129"/>
      <c r="M280" s="129"/>
    </row>
    <row r="281" spans="2:13" ht="15.75" customHeight="1">
      <c r="B281" s="129"/>
      <c r="C281" s="129"/>
      <c r="D281" s="129"/>
      <c r="E281" s="129"/>
      <c r="F281" s="129"/>
      <c r="G281" s="129"/>
      <c r="H281" s="129"/>
      <c r="I281" s="129"/>
      <c r="J281" s="129"/>
      <c r="K281" s="129"/>
      <c r="L281" s="129"/>
      <c r="M281" s="129"/>
    </row>
    <row r="288" spans="1:13" ht="15.75" customHeight="1">
      <c r="A288" s="139" t="s">
        <v>172</v>
      </c>
      <c r="B288" s="139"/>
      <c r="C288" s="139"/>
      <c r="M288" s="60"/>
    </row>
    <row r="289" spans="1:13" ht="15.75" customHeight="1">
      <c r="A289" s="140" t="str">
        <f>+A242</f>
        <v>26870 D</v>
      </c>
      <c r="B289" s="141"/>
      <c r="C289" s="142"/>
      <c r="M289" s="97" t="s">
        <v>69</v>
      </c>
    </row>
    <row r="290" spans="1:13" ht="15.75" customHeight="1">
      <c r="A290" s="48"/>
      <c r="B290" s="48"/>
      <c r="C290" s="48"/>
      <c r="M290" s="97"/>
    </row>
    <row r="291" spans="1:13" ht="15.75" customHeight="1">
      <c r="A291" s="48"/>
      <c r="B291" s="48"/>
      <c r="C291" s="48"/>
      <c r="M291" s="97"/>
    </row>
    <row r="292" spans="1:3" ht="15.75" customHeight="1">
      <c r="A292" s="21" t="s">
        <v>69</v>
      </c>
      <c r="B292" s="3" t="s">
        <v>105</v>
      </c>
      <c r="C292" s="3"/>
    </row>
    <row r="293" spans="2:13" ht="15.75" customHeight="1">
      <c r="B293" s="117" t="s">
        <v>188</v>
      </c>
      <c r="C293" s="117"/>
      <c r="D293" s="117"/>
      <c r="E293" s="117"/>
      <c r="F293" s="117"/>
      <c r="G293" s="117"/>
      <c r="H293" s="117"/>
      <c r="I293" s="117"/>
      <c r="J293" s="117"/>
      <c r="K293" s="117"/>
      <c r="L293" s="117"/>
      <c r="M293" s="117"/>
    </row>
    <row r="294" spans="2:13" ht="15.75" customHeight="1">
      <c r="B294" s="117"/>
      <c r="C294" s="117"/>
      <c r="D294" s="117"/>
      <c r="E294" s="117"/>
      <c r="F294" s="117"/>
      <c r="G294" s="117"/>
      <c r="H294" s="117"/>
      <c r="I294" s="117"/>
      <c r="J294" s="117"/>
      <c r="K294" s="117"/>
      <c r="L294" s="117"/>
      <c r="M294" s="117"/>
    </row>
    <row r="295" spans="2:13" ht="15.75" customHeight="1">
      <c r="B295" s="81"/>
      <c r="C295" s="81"/>
      <c r="D295" s="81"/>
      <c r="E295" s="81"/>
      <c r="F295" s="81"/>
      <c r="G295" s="81"/>
      <c r="H295" s="81"/>
      <c r="I295" s="81"/>
      <c r="J295" s="81"/>
      <c r="K295" s="81"/>
      <c r="L295" s="81"/>
      <c r="M295" s="81"/>
    </row>
    <row r="296" ht="15.75" customHeight="1">
      <c r="M296" s="19" t="s">
        <v>54</v>
      </c>
    </row>
    <row r="297" spans="2:3" ht="15.75" customHeight="1">
      <c r="B297" s="1" t="s">
        <v>67</v>
      </c>
      <c r="C297" s="1"/>
    </row>
    <row r="298" spans="2:13" ht="15.75" customHeight="1">
      <c r="B298" s="20" t="s">
        <v>379</v>
      </c>
      <c r="M298" s="23"/>
    </row>
    <row r="299" spans="2:13" ht="15.75" customHeight="1">
      <c r="B299" s="39" t="s">
        <v>382</v>
      </c>
      <c r="M299" s="23">
        <v>251</v>
      </c>
    </row>
    <row r="300" spans="2:13" ht="15.75" customHeight="1">
      <c r="B300" s="39" t="s">
        <v>394</v>
      </c>
      <c r="M300" s="23">
        <v>330</v>
      </c>
    </row>
    <row r="301" spans="2:13" ht="15.75" customHeight="1">
      <c r="B301" s="39" t="s">
        <v>395</v>
      </c>
      <c r="M301" s="23">
        <v>11</v>
      </c>
    </row>
    <row r="302" spans="2:13" ht="15.75" customHeight="1">
      <c r="B302" s="39"/>
      <c r="M302" s="23"/>
    </row>
    <row r="303" spans="2:13" ht="15.75" customHeight="1">
      <c r="B303" s="20" t="s">
        <v>393</v>
      </c>
      <c r="M303" s="24">
        <v>252</v>
      </c>
    </row>
    <row r="304" ht="6.75" customHeight="1">
      <c r="M304" s="60"/>
    </row>
    <row r="305" ht="15.75" customHeight="1" thickBot="1">
      <c r="M305" s="35">
        <f>SUM(M299:M303)</f>
        <v>844</v>
      </c>
    </row>
    <row r="306" spans="2:13" ht="15.75" customHeight="1" thickTop="1">
      <c r="B306" s="20" t="s">
        <v>205</v>
      </c>
      <c r="M306" s="60"/>
    </row>
    <row r="307" ht="15.75" customHeight="1">
      <c r="M307" s="60"/>
    </row>
    <row r="308" ht="15.75" customHeight="1">
      <c r="M308" s="60"/>
    </row>
    <row r="309" spans="1:3" ht="15.75" customHeight="1">
      <c r="A309" s="21" t="s">
        <v>110</v>
      </c>
      <c r="B309" s="3" t="s">
        <v>179</v>
      </c>
      <c r="C309" s="3"/>
    </row>
    <row r="310" spans="1:13" ht="15.75" customHeight="1">
      <c r="A310" s="21"/>
      <c r="B310" s="138" t="s">
        <v>333</v>
      </c>
      <c r="C310" s="138"/>
      <c r="D310" s="138"/>
      <c r="E310" s="138"/>
      <c r="F310" s="138"/>
      <c r="G310" s="138"/>
      <c r="H310" s="138"/>
      <c r="I310" s="138"/>
      <c r="J310" s="138"/>
      <c r="K310" s="138"/>
      <c r="L310" s="138"/>
      <c r="M310" s="138"/>
    </row>
    <row r="311" spans="1:13" ht="15.75" customHeight="1">
      <c r="A311" s="21"/>
      <c r="B311" s="138"/>
      <c r="C311" s="138"/>
      <c r="D311" s="138"/>
      <c r="E311" s="138"/>
      <c r="F311" s="138"/>
      <c r="G311" s="138"/>
      <c r="H311" s="138"/>
      <c r="I311" s="138"/>
      <c r="J311" s="138"/>
      <c r="K311" s="138"/>
      <c r="L311" s="138"/>
      <c r="M311" s="138"/>
    </row>
    <row r="312" ht="15.75" customHeight="1">
      <c r="M312" s="31"/>
    </row>
    <row r="313" ht="15.75" customHeight="1">
      <c r="M313" s="19" t="s">
        <v>54</v>
      </c>
    </row>
    <row r="314" ht="15.75" customHeight="1">
      <c r="B314" s="20" t="s">
        <v>122</v>
      </c>
    </row>
    <row r="316" spans="2:13" ht="15.75" customHeight="1" thickBot="1">
      <c r="B316" s="21" t="s">
        <v>399</v>
      </c>
      <c r="C316" s="21"/>
      <c r="M316" s="35">
        <v>4000</v>
      </c>
    </row>
    <row r="317" ht="15.75" customHeight="1" thickTop="1"/>
    <row r="318" spans="11:13" ht="15.75" customHeight="1">
      <c r="K318" s="90"/>
      <c r="L318" s="45"/>
      <c r="M318" s="90"/>
    </row>
    <row r="319" spans="1:13" ht="15.75" customHeight="1">
      <c r="A319" s="21" t="s">
        <v>111</v>
      </c>
      <c r="B319" s="40" t="s">
        <v>194</v>
      </c>
      <c r="H319" s="23"/>
      <c r="I319" s="23"/>
      <c r="J319" s="23"/>
      <c r="K319" s="23"/>
      <c r="L319" s="23"/>
      <c r="M319" s="23"/>
    </row>
    <row r="320" spans="8:13" ht="15.75" customHeight="1">
      <c r="H320" s="23"/>
      <c r="I320" s="23"/>
      <c r="J320" s="23"/>
      <c r="K320" s="23"/>
      <c r="L320" s="23"/>
      <c r="M320" s="23"/>
    </row>
    <row r="321" spans="8:13" ht="15.75" customHeight="1">
      <c r="H321" s="23"/>
      <c r="I321" s="23"/>
      <c r="J321" s="23"/>
      <c r="K321" s="19" t="s">
        <v>321</v>
      </c>
      <c r="L321" s="19"/>
      <c r="M321" s="19" t="s">
        <v>327</v>
      </c>
    </row>
    <row r="322" spans="8:13" ht="15.75" customHeight="1">
      <c r="H322" s="23"/>
      <c r="I322" s="23"/>
      <c r="J322" s="23"/>
      <c r="K322" s="19" t="s">
        <v>328</v>
      </c>
      <c r="L322" s="19"/>
      <c r="M322" s="19" t="s">
        <v>328</v>
      </c>
    </row>
    <row r="323" spans="8:13" ht="15.75" customHeight="1">
      <c r="H323" s="23"/>
      <c r="I323" s="23"/>
      <c r="J323" s="23"/>
      <c r="K323" s="19" t="s">
        <v>330</v>
      </c>
      <c r="L323" s="19"/>
      <c r="M323" s="19" t="s">
        <v>329</v>
      </c>
    </row>
    <row r="324" spans="8:13" ht="15.75" customHeight="1">
      <c r="H324" s="23"/>
      <c r="I324" s="23"/>
      <c r="J324" s="23"/>
      <c r="K324" s="19" t="s">
        <v>93</v>
      </c>
      <c r="L324" s="19"/>
      <c r="M324" s="19" t="s">
        <v>93</v>
      </c>
    </row>
    <row r="325" spans="8:13" ht="15.75" customHeight="1">
      <c r="H325" s="23"/>
      <c r="I325" s="23"/>
      <c r="J325" s="23"/>
      <c r="K325" s="31" t="s">
        <v>310</v>
      </c>
      <c r="L325" s="32"/>
      <c r="M325" s="31" t="s">
        <v>310</v>
      </c>
    </row>
    <row r="326" spans="8:13" ht="15.75" customHeight="1">
      <c r="H326" s="23"/>
      <c r="I326" s="23"/>
      <c r="J326" s="23"/>
      <c r="K326" s="19" t="s">
        <v>54</v>
      </c>
      <c r="L326" s="19"/>
      <c r="M326" s="19" t="s">
        <v>54</v>
      </c>
    </row>
    <row r="327" spans="2:13" ht="15.75" customHeight="1">
      <c r="B327" s="20" t="s">
        <v>195</v>
      </c>
      <c r="H327" s="23"/>
      <c r="I327" s="23"/>
      <c r="J327" s="23"/>
      <c r="L327" s="23"/>
      <c r="M327" s="23"/>
    </row>
    <row r="328" spans="3:13" ht="15.75" customHeight="1">
      <c r="C328" s="20" t="s">
        <v>346</v>
      </c>
      <c r="H328" s="23"/>
      <c r="I328" s="23"/>
      <c r="J328" s="23"/>
      <c r="L328" s="23"/>
      <c r="M328" s="23"/>
    </row>
    <row r="329" spans="8:13" ht="15.75" customHeight="1">
      <c r="H329" s="23"/>
      <c r="I329" s="23"/>
      <c r="J329" s="23"/>
      <c r="L329" s="23"/>
      <c r="M329" s="23"/>
    </row>
    <row r="330" spans="3:13" ht="15.75" customHeight="1">
      <c r="C330" s="20" t="s">
        <v>216</v>
      </c>
      <c r="H330" s="23"/>
      <c r="I330" s="23"/>
      <c r="J330" s="23"/>
      <c r="K330" s="84">
        <f>133-99</f>
        <v>34</v>
      </c>
      <c r="L330" s="23"/>
      <c r="M330" s="23">
        <v>133</v>
      </c>
    </row>
    <row r="331" spans="3:13" ht="15.75" customHeight="1">
      <c r="C331" s="20" t="s">
        <v>280</v>
      </c>
      <c r="H331" s="23"/>
      <c r="I331" s="23"/>
      <c r="J331" s="23"/>
      <c r="K331" s="84">
        <f>70-39</f>
        <v>31</v>
      </c>
      <c r="L331" s="23"/>
      <c r="M331" s="23">
        <v>70</v>
      </c>
    </row>
    <row r="332" spans="3:13" ht="15.75" customHeight="1">
      <c r="C332" s="20" t="s">
        <v>300</v>
      </c>
      <c r="H332" s="23"/>
      <c r="I332" s="23"/>
      <c r="J332" s="23"/>
      <c r="K332" s="84">
        <f>104-76</f>
        <v>28</v>
      </c>
      <c r="L332" s="23"/>
      <c r="M332" s="23">
        <v>104</v>
      </c>
    </row>
    <row r="333" spans="3:13" ht="15.75" customHeight="1" thickBot="1">
      <c r="C333" s="20" t="s">
        <v>345</v>
      </c>
      <c r="H333" s="23"/>
      <c r="I333" s="23"/>
      <c r="J333" s="23"/>
      <c r="K333" s="109">
        <f>154--13</f>
        <v>167</v>
      </c>
      <c r="L333" s="23"/>
      <c r="M333" s="35">
        <v>154</v>
      </c>
    </row>
    <row r="334" spans="11:13" ht="15.75" customHeight="1" thickTop="1">
      <c r="K334" s="90"/>
      <c r="L334" s="45"/>
      <c r="M334" s="90"/>
    </row>
    <row r="335" spans="1:13" ht="15.75" customHeight="1">
      <c r="A335" s="139" t="s">
        <v>172</v>
      </c>
      <c r="B335" s="139"/>
      <c r="C335" s="139"/>
      <c r="D335" s="37"/>
      <c r="E335" s="37"/>
      <c r="F335" s="37"/>
      <c r="G335" s="37"/>
      <c r="H335" s="37"/>
      <c r="I335" s="37"/>
      <c r="J335" s="37"/>
      <c r="K335" s="37"/>
      <c r="L335" s="37"/>
      <c r="M335" s="37"/>
    </row>
    <row r="336" spans="1:13" ht="15.75" customHeight="1">
      <c r="A336" s="140" t="str">
        <f>+A289</f>
        <v>26870 D</v>
      </c>
      <c r="B336" s="141"/>
      <c r="C336" s="142"/>
      <c r="D336" s="37"/>
      <c r="E336" s="37"/>
      <c r="F336" s="37"/>
      <c r="G336" s="37"/>
      <c r="H336" s="37"/>
      <c r="I336" s="37"/>
      <c r="J336" s="37"/>
      <c r="K336" s="37"/>
      <c r="L336" s="37"/>
      <c r="M336" s="97" t="s">
        <v>110</v>
      </c>
    </row>
    <row r="337" spans="1:13" ht="15.75" customHeight="1">
      <c r="A337" s="36"/>
      <c r="B337" s="37"/>
      <c r="C337" s="37"/>
      <c r="D337" s="37"/>
      <c r="E337" s="37"/>
      <c r="F337" s="37"/>
      <c r="G337" s="37"/>
      <c r="H337" s="37"/>
      <c r="I337" s="37"/>
      <c r="J337" s="37"/>
      <c r="K337" s="37"/>
      <c r="L337" s="37"/>
      <c r="M337" s="37"/>
    </row>
    <row r="338" spans="1:13" ht="15.75" customHeight="1">
      <c r="A338" s="36"/>
      <c r="B338" s="37"/>
      <c r="C338" s="37"/>
      <c r="D338" s="37"/>
      <c r="E338" s="37"/>
      <c r="F338" s="37"/>
      <c r="G338" s="37"/>
      <c r="H338" s="37"/>
      <c r="I338" s="37"/>
      <c r="J338" s="37"/>
      <c r="K338" s="37"/>
      <c r="L338" s="37"/>
      <c r="M338" s="37"/>
    </row>
    <row r="339" spans="1:13" ht="15.75" customHeight="1">
      <c r="A339" s="39" t="s">
        <v>114</v>
      </c>
      <c r="B339" s="40" t="s">
        <v>158</v>
      </c>
      <c r="C339" s="40"/>
      <c r="D339" s="37"/>
      <c r="E339" s="37"/>
      <c r="F339" s="37"/>
      <c r="G339" s="37"/>
      <c r="H339" s="37"/>
      <c r="I339" s="37"/>
      <c r="J339" s="37"/>
      <c r="K339" s="37"/>
      <c r="L339" s="37"/>
      <c r="M339" s="37"/>
    </row>
    <row r="340" spans="1:13" ht="15.75" customHeight="1">
      <c r="A340" s="36"/>
      <c r="B340" s="129" t="s">
        <v>252</v>
      </c>
      <c r="C340" s="129"/>
      <c r="D340" s="129"/>
      <c r="E340" s="129"/>
      <c r="F340" s="129"/>
      <c r="G340" s="129"/>
      <c r="H340" s="129"/>
      <c r="I340" s="129"/>
      <c r="J340" s="129"/>
      <c r="K340" s="129"/>
      <c r="L340" s="129"/>
      <c r="M340" s="129"/>
    </row>
    <row r="341" spans="1:13" ht="15.75" customHeight="1">
      <c r="A341" s="36"/>
      <c r="B341" s="129"/>
      <c r="C341" s="129"/>
      <c r="D341" s="129"/>
      <c r="E341" s="129"/>
      <c r="F341" s="129"/>
      <c r="G341" s="129"/>
      <c r="H341" s="129"/>
      <c r="I341" s="129"/>
      <c r="J341" s="129"/>
      <c r="K341" s="129"/>
      <c r="L341" s="129"/>
      <c r="M341" s="129"/>
    </row>
    <row r="342" spans="2:13" ht="15.75" customHeight="1">
      <c r="B342" s="129"/>
      <c r="C342" s="129"/>
      <c r="D342" s="129"/>
      <c r="E342" s="129"/>
      <c r="F342" s="129"/>
      <c r="G342" s="129"/>
      <c r="H342" s="129"/>
      <c r="I342" s="129"/>
      <c r="J342" s="129"/>
      <c r="K342" s="129"/>
      <c r="L342" s="129"/>
      <c r="M342" s="129"/>
    </row>
    <row r="343" spans="2:13" ht="12.75" customHeight="1">
      <c r="B343" s="30"/>
      <c r="C343" s="30"/>
      <c r="D343" s="30"/>
      <c r="E343" s="30"/>
      <c r="F343" s="30"/>
      <c r="G343" s="30"/>
      <c r="H343" s="30"/>
      <c r="I343" s="30"/>
      <c r="J343" s="30"/>
      <c r="K343" s="30"/>
      <c r="L343" s="30"/>
      <c r="M343" s="30"/>
    </row>
    <row r="344" spans="2:13" ht="15.75" customHeight="1">
      <c r="B344" s="129" t="s">
        <v>360</v>
      </c>
      <c r="C344" s="129"/>
      <c r="D344" s="129"/>
      <c r="E344" s="129"/>
      <c r="F344" s="129"/>
      <c r="G344" s="129"/>
      <c r="H344" s="129"/>
      <c r="I344" s="129"/>
      <c r="J344" s="129"/>
      <c r="K344" s="129"/>
      <c r="L344" s="129"/>
      <c r="M344" s="129"/>
    </row>
    <row r="345" spans="2:13" ht="15.75" customHeight="1">
      <c r="B345" s="30"/>
      <c r="C345" s="30"/>
      <c r="D345" s="30"/>
      <c r="E345" s="30"/>
      <c r="F345" s="30"/>
      <c r="G345" s="30"/>
      <c r="H345" s="30"/>
      <c r="I345" s="30"/>
      <c r="J345" s="30"/>
      <c r="K345" s="30"/>
      <c r="L345" s="30"/>
      <c r="M345" s="30"/>
    </row>
    <row r="346" spans="2:13" ht="15.75" customHeight="1">
      <c r="B346" s="30"/>
      <c r="C346" s="30"/>
      <c r="D346" s="30"/>
      <c r="E346" s="30"/>
      <c r="F346" s="30"/>
      <c r="G346" s="30"/>
      <c r="H346" s="30"/>
      <c r="I346" s="30"/>
      <c r="J346" s="30"/>
      <c r="K346" s="19" t="s">
        <v>321</v>
      </c>
      <c r="L346" s="19"/>
      <c r="M346" s="19" t="s">
        <v>327</v>
      </c>
    </row>
    <row r="347" spans="2:13" ht="15.75" customHeight="1">
      <c r="B347" s="30"/>
      <c r="C347" s="30"/>
      <c r="D347" s="30"/>
      <c r="E347" s="30"/>
      <c r="F347" s="30"/>
      <c r="G347" s="30"/>
      <c r="H347" s="30"/>
      <c r="I347" s="30"/>
      <c r="J347" s="30"/>
      <c r="K347" s="19" t="s">
        <v>328</v>
      </c>
      <c r="L347" s="19"/>
      <c r="M347" s="19" t="s">
        <v>328</v>
      </c>
    </row>
    <row r="348" spans="2:13" ht="15.75" customHeight="1">
      <c r="B348" s="30"/>
      <c r="C348" s="30"/>
      <c r="D348" s="30"/>
      <c r="E348" s="30"/>
      <c r="F348" s="30"/>
      <c r="G348" s="30"/>
      <c r="H348" s="30"/>
      <c r="I348" s="30"/>
      <c r="J348" s="30"/>
      <c r="K348" s="19" t="s">
        <v>330</v>
      </c>
      <c r="L348" s="19"/>
      <c r="M348" s="19" t="s">
        <v>329</v>
      </c>
    </row>
    <row r="349" spans="2:13" ht="15.75" customHeight="1">
      <c r="B349" s="30"/>
      <c r="C349" s="30"/>
      <c r="D349" s="30"/>
      <c r="E349" s="30"/>
      <c r="F349" s="30"/>
      <c r="G349" s="30"/>
      <c r="H349" s="30"/>
      <c r="I349" s="30"/>
      <c r="J349" s="30"/>
      <c r="K349" s="19" t="s">
        <v>93</v>
      </c>
      <c r="L349" s="19"/>
      <c r="M349" s="19" t="s">
        <v>93</v>
      </c>
    </row>
    <row r="350" spans="2:13" ht="15.75" customHeight="1">
      <c r="B350" s="30"/>
      <c r="C350" s="30"/>
      <c r="D350" s="30"/>
      <c r="E350" s="30"/>
      <c r="F350" s="30"/>
      <c r="G350" s="30"/>
      <c r="H350" s="30"/>
      <c r="I350" s="30"/>
      <c r="J350" s="30"/>
      <c r="K350" s="31" t="s">
        <v>310</v>
      </c>
      <c r="L350" s="32"/>
      <c r="M350" s="31" t="s">
        <v>310</v>
      </c>
    </row>
    <row r="351" spans="2:13" ht="15.75" customHeight="1">
      <c r="B351" s="30"/>
      <c r="C351" s="30"/>
      <c r="D351" s="30"/>
      <c r="E351" s="30"/>
      <c r="F351" s="30"/>
      <c r="G351" s="30"/>
      <c r="H351" s="30"/>
      <c r="I351" s="30"/>
      <c r="J351" s="30"/>
      <c r="K351" s="19" t="s">
        <v>54</v>
      </c>
      <c r="L351" s="19"/>
      <c r="M351" s="19" t="s">
        <v>54</v>
      </c>
    </row>
    <row r="352" spans="2:13" ht="15.75" customHeight="1">
      <c r="B352" s="37" t="s">
        <v>193</v>
      </c>
      <c r="C352" s="30"/>
      <c r="D352" s="30"/>
      <c r="E352" s="30"/>
      <c r="F352" s="30"/>
      <c r="G352" s="30"/>
      <c r="H352" s="30"/>
      <c r="I352" s="30"/>
      <c r="J352" s="30"/>
      <c r="K352" s="19"/>
      <c r="L352" s="19"/>
      <c r="M352" s="19"/>
    </row>
    <row r="353" spans="2:13" ht="9" customHeight="1">
      <c r="B353" s="37"/>
      <c r="C353" s="30"/>
      <c r="D353" s="30"/>
      <c r="E353" s="30"/>
      <c r="F353" s="30"/>
      <c r="G353" s="30"/>
      <c r="H353" s="30"/>
      <c r="I353" s="30"/>
      <c r="J353" s="30"/>
      <c r="K353" s="19"/>
      <c r="L353" s="19"/>
      <c r="M353" s="19"/>
    </row>
    <row r="354" spans="2:13" ht="15.75" customHeight="1">
      <c r="B354" s="37" t="s">
        <v>197</v>
      </c>
      <c r="C354" s="30"/>
      <c r="D354" s="30"/>
      <c r="E354" s="30"/>
      <c r="F354" s="30"/>
      <c r="G354" s="30"/>
      <c r="H354" s="30"/>
      <c r="I354" s="30"/>
      <c r="J354" s="30"/>
      <c r="K354" s="45"/>
      <c r="L354" s="45"/>
      <c r="M354" s="45"/>
    </row>
    <row r="355" spans="2:13" ht="15.75" customHeight="1">
      <c r="B355" s="44" t="s">
        <v>198</v>
      </c>
      <c r="C355" s="30"/>
      <c r="D355" s="30"/>
      <c r="E355" s="30"/>
      <c r="F355" s="30"/>
      <c r="G355" s="30"/>
      <c r="H355" s="30"/>
      <c r="I355" s="30"/>
      <c r="J355" s="30"/>
      <c r="K355" s="45">
        <v>697</v>
      </c>
      <c r="L355" s="45"/>
      <c r="M355" s="45">
        <v>2387</v>
      </c>
    </row>
    <row r="356" spans="2:13" ht="15.75" customHeight="1">
      <c r="B356" s="44" t="s">
        <v>270</v>
      </c>
      <c r="C356" s="30"/>
      <c r="D356" s="30"/>
      <c r="E356" s="30"/>
      <c r="F356" s="30"/>
      <c r="G356" s="30"/>
      <c r="H356" s="30"/>
      <c r="I356" s="30"/>
      <c r="J356" s="30"/>
      <c r="K356" s="45">
        <v>0</v>
      </c>
      <c r="L356" s="45"/>
      <c r="M356" s="45">
        <f>+-64</f>
        <v>-64</v>
      </c>
    </row>
    <row r="357" spans="2:13" ht="15.75" customHeight="1">
      <c r="B357" s="44" t="s">
        <v>0</v>
      </c>
      <c r="C357" s="30"/>
      <c r="D357" s="30"/>
      <c r="E357" s="30"/>
      <c r="F357" s="30"/>
      <c r="G357" s="30"/>
      <c r="H357" s="30"/>
      <c r="I357" s="30"/>
      <c r="J357" s="30"/>
      <c r="K357" s="45">
        <v>0</v>
      </c>
      <c r="L357" s="45"/>
      <c r="M357" s="45">
        <v>-1</v>
      </c>
    </row>
    <row r="358" spans="2:13" ht="15.75" customHeight="1">
      <c r="B358" s="44"/>
      <c r="C358" s="30"/>
      <c r="D358" s="30"/>
      <c r="E358" s="30"/>
      <c r="F358" s="30"/>
      <c r="G358" s="30"/>
      <c r="H358" s="30"/>
      <c r="I358" s="30"/>
      <c r="J358" s="30"/>
      <c r="K358" s="45"/>
      <c r="L358" s="45"/>
      <c r="M358" s="45"/>
    </row>
    <row r="359" spans="2:13" ht="15.75" customHeight="1">
      <c r="B359" s="37" t="s">
        <v>199</v>
      </c>
      <c r="C359" s="30"/>
      <c r="D359" s="30"/>
      <c r="E359" s="30"/>
      <c r="F359" s="30"/>
      <c r="G359" s="30"/>
      <c r="H359" s="30"/>
      <c r="I359" s="30"/>
      <c r="J359" s="30"/>
      <c r="K359" s="45"/>
      <c r="L359" s="45"/>
      <c r="M359" s="45"/>
    </row>
    <row r="360" spans="2:13" ht="15.75" customHeight="1">
      <c r="B360" s="44" t="s">
        <v>198</v>
      </c>
      <c r="C360" s="30"/>
      <c r="D360" s="30"/>
      <c r="E360" s="30"/>
      <c r="F360" s="30"/>
      <c r="G360" s="30"/>
      <c r="H360" s="30"/>
      <c r="I360" s="30"/>
      <c r="J360" s="30"/>
      <c r="K360" s="45">
        <v>758</v>
      </c>
      <c r="L360" s="45"/>
      <c r="M360" s="45">
        <v>2282</v>
      </c>
    </row>
    <row r="361" spans="2:13" ht="15.75" customHeight="1">
      <c r="B361" s="44"/>
      <c r="C361" s="30"/>
      <c r="D361" s="30"/>
      <c r="E361" s="30"/>
      <c r="F361" s="30"/>
      <c r="G361" s="30"/>
      <c r="H361" s="30"/>
      <c r="I361" s="30"/>
      <c r="J361" s="30"/>
      <c r="K361" s="45"/>
      <c r="L361" s="45"/>
      <c r="M361" s="45"/>
    </row>
    <row r="362" spans="2:13" ht="15.75" customHeight="1">
      <c r="B362" s="37" t="s">
        <v>299</v>
      </c>
      <c r="C362" s="30"/>
      <c r="D362" s="30"/>
      <c r="E362" s="30"/>
      <c r="F362" s="30"/>
      <c r="G362" s="30"/>
      <c r="H362" s="30"/>
      <c r="I362" s="30"/>
      <c r="J362" s="30"/>
      <c r="K362" s="45"/>
      <c r="L362" s="45"/>
      <c r="M362" s="45"/>
    </row>
    <row r="363" spans="2:13" ht="15.75" customHeight="1">
      <c r="B363" s="44" t="s">
        <v>270</v>
      </c>
      <c r="C363" s="30"/>
      <c r="D363" s="30"/>
      <c r="E363" s="30"/>
      <c r="F363" s="30"/>
      <c r="G363" s="30"/>
      <c r="H363" s="30"/>
      <c r="I363" s="30"/>
      <c r="J363" s="30"/>
      <c r="K363" s="45">
        <v>-96</v>
      </c>
      <c r="L363" s="45"/>
      <c r="M363" s="45">
        <v>-193</v>
      </c>
    </row>
    <row r="364" spans="2:13" ht="15.75" customHeight="1">
      <c r="B364" s="44"/>
      <c r="C364" s="30"/>
      <c r="D364" s="30"/>
      <c r="E364" s="30"/>
      <c r="F364" s="30"/>
      <c r="G364" s="30"/>
      <c r="H364" s="30"/>
      <c r="I364" s="30"/>
      <c r="J364" s="30"/>
      <c r="K364" s="45"/>
      <c r="L364" s="45"/>
      <c r="M364" s="45"/>
    </row>
    <row r="365" spans="2:13" ht="15.75" customHeight="1">
      <c r="B365" s="37" t="s">
        <v>200</v>
      </c>
      <c r="C365" s="30"/>
      <c r="D365" s="30"/>
      <c r="E365" s="30"/>
      <c r="F365" s="30"/>
      <c r="G365" s="30"/>
      <c r="H365" s="30"/>
      <c r="I365" s="30"/>
      <c r="J365" s="30"/>
      <c r="K365" s="80"/>
      <c r="L365" s="80"/>
      <c r="M365" s="80"/>
    </row>
    <row r="366" spans="2:13" ht="15.75" customHeight="1">
      <c r="B366" s="44" t="s">
        <v>0</v>
      </c>
      <c r="C366" s="30"/>
      <c r="D366" s="30"/>
      <c r="E366" s="30"/>
      <c r="F366" s="30"/>
      <c r="G366" s="30"/>
      <c r="H366" s="30"/>
      <c r="I366" s="30"/>
      <c r="J366" s="30"/>
      <c r="K366" s="80">
        <v>-1</v>
      </c>
      <c r="L366" s="80"/>
      <c r="M366" s="80">
        <v>-7</v>
      </c>
    </row>
    <row r="367" spans="2:13" ht="15.75" customHeight="1">
      <c r="B367" s="44"/>
      <c r="C367" s="30"/>
      <c r="D367" s="30"/>
      <c r="E367" s="30"/>
      <c r="F367" s="30"/>
      <c r="G367" s="30"/>
      <c r="H367" s="30"/>
      <c r="I367" s="30"/>
      <c r="J367" s="30"/>
      <c r="K367" s="80"/>
      <c r="L367" s="80"/>
      <c r="M367" s="80"/>
    </row>
    <row r="368" spans="2:13" ht="15.75" customHeight="1">
      <c r="B368" s="37" t="s">
        <v>201</v>
      </c>
      <c r="C368" s="30"/>
      <c r="D368" s="30"/>
      <c r="E368" s="30"/>
      <c r="F368" s="30"/>
      <c r="G368" s="30"/>
      <c r="H368" s="30"/>
      <c r="I368" s="30"/>
      <c r="J368" s="30"/>
      <c r="K368" s="80"/>
      <c r="L368" s="80"/>
      <c r="M368" s="80"/>
    </row>
    <row r="369" spans="2:13" ht="15.75" customHeight="1">
      <c r="B369" s="44" t="s">
        <v>240</v>
      </c>
      <c r="C369" s="30"/>
      <c r="D369" s="30"/>
      <c r="E369" s="30"/>
      <c r="F369" s="30"/>
      <c r="G369" s="30"/>
      <c r="H369" s="30"/>
      <c r="I369" s="30"/>
      <c r="J369" s="30"/>
      <c r="K369" s="80">
        <v>0</v>
      </c>
      <c r="L369" s="80"/>
      <c r="M369" s="80">
        <v>-12</v>
      </c>
    </row>
    <row r="370" spans="2:13" ht="15.75" customHeight="1">
      <c r="B370" s="44"/>
      <c r="C370" s="30"/>
      <c r="D370" s="30"/>
      <c r="E370" s="30"/>
      <c r="F370" s="30"/>
      <c r="G370" s="30"/>
      <c r="H370" s="30"/>
      <c r="I370" s="30"/>
      <c r="J370" s="30"/>
      <c r="K370" s="80"/>
      <c r="L370" s="80"/>
      <c r="M370" s="80"/>
    </row>
    <row r="371" spans="2:13" ht="15.75" customHeight="1">
      <c r="B371" s="37" t="s">
        <v>1</v>
      </c>
      <c r="C371" s="30"/>
      <c r="D371" s="30"/>
      <c r="E371" s="30"/>
      <c r="F371" s="30"/>
      <c r="G371" s="30"/>
      <c r="H371" s="30"/>
      <c r="I371" s="30"/>
      <c r="J371" s="30"/>
      <c r="K371" s="80"/>
      <c r="L371" s="80"/>
      <c r="M371" s="80"/>
    </row>
    <row r="372" spans="2:13" ht="15.75" customHeight="1">
      <c r="B372" s="44" t="s">
        <v>4</v>
      </c>
      <c r="C372" s="30"/>
      <c r="D372" s="30"/>
      <c r="E372" s="30"/>
      <c r="F372" s="30"/>
      <c r="G372" s="30"/>
      <c r="H372" s="30"/>
      <c r="I372" s="30"/>
      <c r="J372" s="30"/>
      <c r="K372" s="80">
        <v>-20</v>
      </c>
      <c r="L372" s="80"/>
      <c r="M372" s="80">
        <v>-52</v>
      </c>
    </row>
    <row r="373" spans="2:13" ht="15.75" customHeight="1">
      <c r="B373" s="44"/>
      <c r="C373" s="30"/>
      <c r="D373" s="30"/>
      <c r="E373" s="30"/>
      <c r="F373" s="30"/>
      <c r="G373" s="30"/>
      <c r="H373" s="30"/>
      <c r="I373" s="30"/>
      <c r="J373" s="30"/>
      <c r="K373" s="80"/>
      <c r="L373" s="80"/>
      <c r="M373" s="80"/>
    </row>
    <row r="374" spans="2:13" ht="15.75" customHeight="1">
      <c r="B374" s="37" t="s">
        <v>2</v>
      </c>
      <c r="C374" s="30"/>
      <c r="D374" s="30"/>
      <c r="E374" s="30"/>
      <c r="F374" s="30"/>
      <c r="G374" s="30"/>
      <c r="H374" s="30"/>
      <c r="I374" s="30"/>
      <c r="J374" s="30"/>
      <c r="K374" s="80"/>
      <c r="L374" s="80"/>
      <c r="M374" s="80"/>
    </row>
    <row r="375" spans="2:13" ht="15.75" customHeight="1" thickBot="1">
      <c r="B375" s="44" t="s">
        <v>3</v>
      </c>
      <c r="C375" s="30"/>
      <c r="D375" s="30"/>
      <c r="E375" s="30"/>
      <c r="F375" s="30"/>
      <c r="G375" s="30"/>
      <c r="H375" s="30"/>
      <c r="I375" s="30"/>
      <c r="J375" s="30"/>
      <c r="K375" s="82">
        <v>0</v>
      </c>
      <c r="L375" s="80"/>
      <c r="M375" s="82">
        <f>-58</f>
        <v>-58</v>
      </c>
    </row>
    <row r="376" spans="2:13" ht="15.75" customHeight="1" thickTop="1">
      <c r="B376" s="44"/>
      <c r="C376" s="30"/>
      <c r="D376" s="30"/>
      <c r="E376" s="30"/>
      <c r="F376" s="30"/>
      <c r="G376" s="30"/>
      <c r="H376" s="30"/>
      <c r="I376" s="30"/>
      <c r="J376" s="30"/>
      <c r="K376" s="89"/>
      <c r="L376" s="80"/>
      <c r="M376" s="89"/>
    </row>
    <row r="381" spans="2:13" ht="15.75" customHeight="1">
      <c r="B381" s="30"/>
      <c r="C381" s="30"/>
      <c r="D381" s="30"/>
      <c r="E381" s="30"/>
      <c r="F381" s="30"/>
      <c r="G381" s="30"/>
      <c r="H381" s="30"/>
      <c r="I381" s="30"/>
      <c r="J381" s="30"/>
      <c r="K381" s="30"/>
      <c r="L381" s="30"/>
      <c r="M381" s="30"/>
    </row>
    <row r="382" spans="1:13" ht="15.75" customHeight="1">
      <c r="A382" s="139" t="s">
        <v>172</v>
      </c>
      <c r="B382" s="139"/>
      <c r="C382" s="139"/>
      <c r="K382" s="36"/>
      <c r="L382" s="36"/>
      <c r="M382" s="36"/>
    </row>
    <row r="383" spans="1:13" ht="15.75" customHeight="1">
      <c r="A383" s="140" t="str">
        <f>+A2</f>
        <v>26870 D</v>
      </c>
      <c r="B383" s="141"/>
      <c r="C383" s="142"/>
      <c r="K383" s="36"/>
      <c r="L383" s="36"/>
      <c r="M383" s="97" t="s">
        <v>111</v>
      </c>
    </row>
    <row r="384" spans="11:13" ht="15.75" customHeight="1">
      <c r="K384" s="36"/>
      <c r="L384" s="36"/>
      <c r="M384" s="36"/>
    </row>
    <row r="385" spans="11:13" ht="15.75" customHeight="1">
      <c r="K385" s="36"/>
      <c r="L385" s="36"/>
      <c r="M385" s="36"/>
    </row>
    <row r="386" spans="1:13" ht="15.75" customHeight="1">
      <c r="A386" s="39" t="s">
        <v>116</v>
      </c>
      <c r="B386" s="40" t="s">
        <v>275</v>
      </c>
      <c r="C386" s="40"/>
      <c r="K386" s="90"/>
      <c r="L386" s="45"/>
      <c r="M386" s="90"/>
    </row>
    <row r="387" spans="2:13" ht="15.75" customHeight="1">
      <c r="B387" s="129" t="s">
        <v>289</v>
      </c>
      <c r="C387" s="129"/>
      <c r="D387" s="129"/>
      <c r="E387" s="129"/>
      <c r="F387" s="129"/>
      <c r="G387" s="129"/>
      <c r="H387" s="129"/>
      <c r="I387" s="129"/>
      <c r="J387" s="129"/>
      <c r="K387" s="129"/>
      <c r="L387" s="129"/>
      <c r="M387" s="129"/>
    </row>
    <row r="388" spans="2:13" ht="15.75" customHeight="1">
      <c r="B388" s="129"/>
      <c r="C388" s="129"/>
      <c r="D388" s="129"/>
      <c r="E388" s="129"/>
      <c r="F388" s="129"/>
      <c r="G388" s="129"/>
      <c r="H388" s="129"/>
      <c r="I388" s="129"/>
      <c r="J388" s="129"/>
      <c r="K388" s="129"/>
      <c r="L388" s="129"/>
      <c r="M388" s="129"/>
    </row>
    <row r="389" spans="2:13" ht="15.75" customHeight="1">
      <c r="B389" s="129"/>
      <c r="C389" s="129"/>
      <c r="D389" s="129"/>
      <c r="E389" s="129"/>
      <c r="F389" s="129"/>
      <c r="G389" s="129"/>
      <c r="H389" s="129"/>
      <c r="I389" s="129"/>
      <c r="J389" s="129"/>
      <c r="K389" s="129"/>
      <c r="L389" s="129"/>
      <c r="M389" s="129"/>
    </row>
    <row r="390" spans="11:13" ht="15.75" customHeight="1">
      <c r="K390" s="36"/>
      <c r="L390" s="36"/>
      <c r="M390" s="36"/>
    </row>
    <row r="391" spans="11:13" ht="15.75" customHeight="1">
      <c r="K391" s="36"/>
      <c r="L391" s="36"/>
      <c r="M391" s="36"/>
    </row>
    <row r="392" spans="1:13" ht="15.75" customHeight="1">
      <c r="A392" s="94" t="s">
        <v>381</v>
      </c>
      <c r="K392" s="36"/>
      <c r="L392" s="36"/>
      <c r="M392" s="36"/>
    </row>
    <row r="393" spans="1:13" ht="15.75" customHeight="1">
      <c r="A393" s="94"/>
      <c r="K393" s="36"/>
      <c r="L393" s="36"/>
      <c r="M393" s="36"/>
    </row>
    <row r="394" spans="1:3" ht="15.75" customHeight="1">
      <c r="A394" s="21" t="s">
        <v>117</v>
      </c>
      <c r="B394" s="3" t="s">
        <v>17</v>
      </c>
      <c r="C394" s="3"/>
    </row>
    <row r="395" spans="1:3" ht="15.75" customHeight="1">
      <c r="A395" s="21"/>
      <c r="B395" s="3"/>
      <c r="C395" s="3"/>
    </row>
    <row r="396" spans="11:13" ht="15.75" customHeight="1">
      <c r="K396" s="19" t="s">
        <v>321</v>
      </c>
      <c r="L396" s="19"/>
      <c r="M396" s="19" t="s">
        <v>327</v>
      </c>
    </row>
    <row r="397" spans="11:13" ht="15.75" customHeight="1">
      <c r="K397" s="19" t="s">
        <v>328</v>
      </c>
      <c r="L397" s="19"/>
      <c r="M397" s="19" t="s">
        <v>328</v>
      </c>
    </row>
    <row r="398" spans="11:13" ht="15.75" customHeight="1">
      <c r="K398" s="19" t="s">
        <v>330</v>
      </c>
      <c r="L398" s="19"/>
      <c r="M398" s="19" t="s">
        <v>329</v>
      </c>
    </row>
    <row r="399" spans="11:13" ht="15.75" customHeight="1">
      <c r="K399" s="19" t="s">
        <v>93</v>
      </c>
      <c r="L399" s="19"/>
      <c r="M399" s="19" t="s">
        <v>93</v>
      </c>
    </row>
    <row r="400" spans="11:13" ht="15.75" customHeight="1">
      <c r="K400" s="31" t="s">
        <v>310</v>
      </c>
      <c r="L400" s="32"/>
      <c r="M400" s="31" t="s">
        <v>310</v>
      </c>
    </row>
    <row r="401" spans="11:13" ht="15.75" customHeight="1">
      <c r="K401" s="19" t="s">
        <v>54</v>
      </c>
      <c r="L401" s="19"/>
      <c r="M401" s="19" t="s">
        <v>54</v>
      </c>
    </row>
    <row r="402" spans="2:11" ht="15.75" customHeight="1">
      <c r="B402" s="1" t="s">
        <v>112</v>
      </c>
      <c r="C402" s="1"/>
      <c r="K402" s="67"/>
    </row>
    <row r="403" spans="2:13" ht="15.75" customHeight="1">
      <c r="B403" s="20" t="s">
        <v>66</v>
      </c>
      <c r="K403" s="67"/>
      <c r="M403" s="67"/>
    </row>
    <row r="404" spans="2:13" ht="15.75" customHeight="1">
      <c r="B404" s="21" t="s">
        <v>190</v>
      </c>
      <c r="C404" s="21"/>
      <c r="K404" s="23">
        <v>59</v>
      </c>
      <c r="L404" s="23"/>
      <c r="M404" s="23">
        <v>1728</v>
      </c>
    </row>
    <row r="405" spans="2:13" ht="15.75" customHeight="1">
      <c r="B405" s="21" t="s">
        <v>281</v>
      </c>
      <c r="C405" s="21"/>
      <c r="K405" s="23">
        <v>0</v>
      </c>
      <c r="L405" s="23"/>
      <c r="M405" s="23">
        <f>-67+3</f>
        <v>-64</v>
      </c>
    </row>
    <row r="406" spans="11:13" ht="15.75" customHeight="1">
      <c r="K406" s="42">
        <f>SUM(K404:K405)</f>
        <v>59</v>
      </c>
      <c r="L406" s="23"/>
      <c r="M406" s="42">
        <f>SUM(M404:M405)</f>
        <v>1664</v>
      </c>
    </row>
    <row r="407" spans="11:13" ht="15.75" customHeight="1">
      <c r="K407" s="23"/>
      <c r="L407" s="23"/>
      <c r="M407" s="23"/>
    </row>
    <row r="408" spans="2:13" ht="15.75" customHeight="1">
      <c r="B408" s="20" t="s">
        <v>113</v>
      </c>
      <c r="K408" s="23"/>
      <c r="L408" s="23"/>
      <c r="M408" s="23"/>
    </row>
    <row r="409" spans="2:14" ht="15.75" customHeight="1">
      <c r="B409" s="21" t="s">
        <v>368</v>
      </c>
      <c r="N409" s="67"/>
    </row>
    <row r="410" spans="2:14" ht="15.75" customHeight="1">
      <c r="B410" s="21" t="s">
        <v>367</v>
      </c>
      <c r="K410" s="23">
        <f>400-K411-K412</f>
        <v>126</v>
      </c>
      <c r="L410" s="23"/>
      <c r="M410" s="23">
        <f>507-M411-M412</f>
        <v>233</v>
      </c>
      <c r="N410" s="67"/>
    </row>
    <row r="411" spans="2:14" ht="15.75" customHeight="1">
      <c r="B411" s="21" t="s">
        <v>365</v>
      </c>
      <c r="K411" s="23">
        <v>12</v>
      </c>
      <c r="L411" s="23"/>
      <c r="M411" s="23">
        <v>12</v>
      </c>
      <c r="N411" s="67"/>
    </row>
    <row r="412" spans="2:14" ht="15.75" customHeight="1">
      <c r="B412" s="21" t="s">
        <v>374</v>
      </c>
      <c r="K412" s="23">
        <v>262</v>
      </c>
      <c r="L412" s="23"/>
      <c r="M412" s="23">
        <v>262</v>
      </c>
      <c r="N412" s="67"/>
    </row>
    <row r="413" spans="2:13" ht="15.75" customHeight="1">
      <c r="B413" s="21" t="s">
        <v>255</v>
      </c>
      <c r="C413" s="21"/>
      <c r="K413" s="24">
        <v>-5</v>
      </c>
      <c r="L413" s="23"/>
      <c r="M413" s="24">
        <v>-19</v>
      </c>
    </row>
    <row r="414" spans="2:13" ht="15.75" customHeight="1">
      <c r="B414" s="21"/>
      <c r="C414" s="21"/>
      <c r="K414" s="42">
        <f>SUM(K410:K413)</f>
        <v>395</v>
      </c>
      <c r="L414" s="23"/>
      <c r="M414" s="42">
        <f>SUM(M410:M413)</f>
        <v>488</v>
      </c>
    </row>
    <row r="415" spans="2:3" ht="15.75" customHeight="1">
      <c r="B415" s="21"/>
      <c r="C415" s="21"/>
    </row>
    <row r="416" spans="2:13" ht="15.75" customHeight="1" thickBot="1">
      <c r="B416" s="20" t="s">
        <v>40</v>
      </c>
      <c r="K416" s="43">
        <f>+K406+K414</f>
        <v>454</v>
      </c>
      <c r="M416" s="43">
        <f>+M406+M414</f>
        <v>2152</v>
      </c>
    </row>
    <row r="417" spans="1:13" ht="15.75" customHeight="1" thickTop="1">
      <c r="A417" s="94"/>
      <c r="K417" s="36"/>
      <c r="L417" s="36"/>
      <c r="M417" s="101"/>
    </row>
    <row r="418" spans="2:13" ht="15.75" customHeight="1">
      <c r="B418" s="138" t="s">
        <v>375</v>
      </c>
      <c r="C418" s="138"/>
      <c r="D418" s="138"/>
      <c r="E418" s="138"/>
      <c r="F418" s="138"/>
      <c r="G418" s="138"/>
      <c r="H418" s="138"/>
      <c r="I418" s="138"/>
      <c r="J418" s="138"/>
      <c r="K418" s="138"/>
      <c r="L418" s="138"/>
      <c r="M418" s="138"/>
    </row>
    <row r="419" spans="2:13" ht="15.75" customHeight="1">
      <c r="B419" s="138"/>
      <c r="C419" s="138"/>
      <c r="D419" s="138"/>
      <c r="E419" s="138"/>
      <c r="F419" s="138"/>
      <c r="G419" s="138"/>
      <c r="H419" s="138"/>
      <c r="I419" s="138"/>
      <c r="J419" s="138"/>
      <c r="K419" s="138"/>
      <c r="L419" s="138"/>
      <c r="M419" s="138"/>
    </row>
    <row r="427" spans="1:13" ht="15.75" customHeight="1">
      <c r="A427" s="94"/>
      <c r="K427" s="36"/>
      <c r="L427" s="36"/>
      <c r="M427" s="36"/>
    </row>
    <row r="428" spans="1:13" ht="15.75" customHeight="1">
      <c r="A428" s="94"/>
      <c r="K428" s="36"/>
      <c r="L428" s="36"/>
      <c r="M428" s="36"/>
    </row>
    <row r="429" spans="1:13" ht="15.75" customHeight="1">
      <c r="A429" s="139" t="s">
        <v>172</v>
      </c>
      <c r="B429" s="139"/>
      <c r="C429" s="139"/>
      <c r="K429" s="36"/>
      <c r="L429" s="36"/>
      <c r="M429" s="36"/>
    </row>
    <row r="430" spans="1:13" ht="15.75" customHeight="1">
      <c r="A430" s="140" t="str">
        <f>+A383</f>
        <v>26870 D</v>
      </c>
      <c r="B430" s="141"/>
      <c r="C430" s="142"/>
      <c r="K430" s="36"/>
      <c r="L430" s="36"/>
      <c r="M430" s="97" t="s">
        <v>114</v>
      </c>
    </row>
    <row r="431" spans="11:13" ht="15.75" customHeight="1">
      <c r="K431" s="36"/>
      <c r="L431" s="36"/>
      <c r="M431" s="36"/>
    </row>
    <row r="432" spans="11:13" ht="15.75" customHeight="1">
      <c r="K432" s="36"/>
      <c r="L432" s="36"/>
      <c r="M432" s="36"/>
    </row>
    <row r="433" spans="1:3" ht="15.75" customHeight="1">
      <c r="A433" s="21" t="s">
        <v>118</v>
      </c>
      <c r="B433" s="3" t="s">
        <v>175</v>
      </c>
      <c r="C433" s="3"/>
    </row>
    <row r="434" spans="11:13" ht="15.75" customHeight="1">
      <c r="K434" s="19" t="s">
        <v>321</v>
      </c>
      <c r="L434" s="19"/>
      <c r="M434" s="19" t="s">
        <v>327</v>
      </c>
    </row>
    <row r="435" spans="11:13" ht="15.75" customHeight="1">
      <c r="K435" s="19" t="s">
        <v>328</v>
      </c>
      <c r="L435" s="19"/>
      <c r="M435" s="19" t="s">
        <v>328</v>
      </c>
    </row>
    <row r="436" spans="11:13" ht="15.75" customHeight="1">
      <c r="K436" s="19" t="s">
        <v>330</v>
      </c>
      <c r="L436" s="19"/>
      <c r="M436" s="19" t="s">
        <v>329</v>
      </c>
    </row>
    <row r="437" spans="11:13" ht="15.75" customHeight="1">
      <c r="K437" s="19" t="s">
        <v>93</v>
      </c>
      <c r="L437" s="19"/>
      <c r="M437" s="19" t="s">
        <v>93</v>
      </c>
    </row>
    <row r="438" spans="11:13" ht="15.75" customHeight="1">
      <c r="K438" s="31" t="s">
        <v>310</v>
      </c>
      <c r="L438" s="32"/>
      <c r="M438" s="31" t="s">
        <v>310</v>
      </c>
    </row>
    <row r="439" spans="11:13" ht="15.75" customHeight="1">
      <c r="K439" s="19" t="s">
        <v>54</v>
      </c>
      <c r="L439" s="19"/>
      <c r="M439" s="19" t="s">
        <v>54</v>
      </c>
    </row>
    <row r="440" spans="2:11" ht="15.75" customHeight="1">
      <c r="B440" s="1" t="s">
        <v>92</v>
      </c>
      <c r="K440" s="84"/>
    </row>
    <row r="441" spans="2:13" ht="15.75" customHeight="1">
      <c r="B441" s="20" t="s">
        <v>53</v>
      </c>
      <c r="D441" s="20" t="s">
        <v>94</v>
      </c>
      <c r="K441" s="23">
        <v>0</v>
      </c>
      <c r="M441" s="23">
        <v>125</v>
      </c>
    </row>
    <row r="442" spans="4:13" ht="15.75" customHeight="1">
      <c r="D442" s="20" t="s">
        <v>363</v>
      </c>
      <c r="K442" s="23">
        <v>0</v>
      </c>
      <c r="M442" s="23">
        <v>205</v>
      </c>
    </row>
    <row r="443" spans="4:13" ht="15.75" customHeight="1">
      <c r="D443" s="20" t="s">
        <v>366</v>
      </c>
      <c r="I443" s="84"/>
      <c r="K443" s="23">
        <v>0</v>
      </c>
      <c r="M443" s="23">
        <v>198</v>
      </c>
    </row>
    <row r="444" spans="4:13" ht="15.75" customHeight="1">
      <c r="D444" s="20" t="s">
        <v>364</v>
      </c>
      <c r="I444" s="84"/>
      <c r="K444" s="23">
        <v>0</v>
      </c>
      <c r="M444" s="23">
        <v>7</v>
      </c>
    </row>
    <row r="445" spans="11:13" ht="15.75" customHeight="1">
      <c r="K445" s="84"/>
      <c r="M445" s="67"/>
    </row>
    <row r="446" spans="2:11" ht="15.75" customHeight="1">
      <c r="B446" s="20" t="s">
        <v>55</v>
      </c>
      <c r="D446" s="20" t="s">
        <v>293</v>
      </c>
      <c r="K446" s="67"/>
    </row>
    <row r="447" spans="4:13" ht="15.75" customHeight="1">
      <c r="D447" s="20" t="s">
        <v>347</v>
      </c>
      <c r="M447" s="91"/>
    </row>
    <row r="448" spans="4:13" ht="15.75" customHeight="1">
      <c r="D448" s="20" t="s">
        <v>95</v>
      </c>
      <c r="K448" s="23"/>
      <c r="L448" s="23"/>
      <c r="M448" s="23">
        <v>289</v>
      </c>
    </row>
    <row r="449" spans="4:13" ht="15.75" customHeight="1">
      <c r="D449" s="20" t="s">
        <v>96</v>
      </c>
      <c r="K449" s="23"/>
      <c r="L449" s="23"/>
      <c r="M449" s="23">
        <v>289</v>
      </c>
    </row>
    <row r="450" spans="4:13" ht="15.75" customHeight="1">
      <c r="D450" s="20" t="s">
        <v>97</v>
      </c>
      <c r="K450" s="23"/>
      <c r="L450" s="23"/>
      <c r="M450" s="23">
        <v>314</v>
      </c>
    </row>
    <row r="451" spans="11:13" ht="15.75" customHeight="1">
      <c r="K451" s="23"/>
      <c r="L451" s="23"/>
      <c r="M451" s="23"/>
    </row>
    <row r="452" spans="11:13" ht="15.75" customHeight="1">
      <c r="K452" s="23"/>
      <c r="L452" s="23"/>
      <c r="M452" s="23"/>
    </row>
    <row r="453" spans="1:3" ht="15.75" customHeight="1">
      <c r="A453" s="21" t="s">
        <v>119</v>
      </c>
      <c r="B453" s="3" t="s">
        <v>107</v>
      </c>
      <c r="C453" s="3"/>
    </row>
    <row r="454" spans="2:13" ht="15.75" customHeight="1">
      <c r="B454" s="138" t="s">
        <v>187</v>
      </c>
      <c r="C454" s="138"/>
      <c r="D454" s="138"/>
      <c r="E454" s="138"/>
      <c r="F454" s="138"/>
      <c r="G454" s="138"/>
      <c r="H454" s="138"/>
      <c r="I454" s="138"/>
      <c r="J454" s="138"/>
      <c r="K454" s="138"/>
      <c r="L454" s="138"/>
      <c r="M454" s="138"/>
    </row>
    <row r="455" spans="11:13" ht="15.75" customHeight="1">
      <c r="K455" s="36"/>
      <c r="L455" s="36"/>
      <c r="M455" s="36"/>
    </row>
    <row r="456" spans="11:13" ht="15.75" customHeight="1">
      <c r="K456" s="36"/>
      <c r="L456" s="36"/>
      <c r="M456" s="36"/>
    </row>
    <row r="457" spans="1:3" ht="15.75" customHeight="1">
      <c r="A457" s="21" t="s">
        <v>120</v>
      </c>
      <c r="B457" s="3" t="s">
        <v>361</v>
      </c>
      <c r="C457" s="3"/>
    </row>
    <row r="458" ht="15.75" customHeight="1">
      <c r="M458" s="32" t="s">
        <v>40</v>
      </c>
    </row>
    <row r="459" ht="15.75" customHeight="1">
      <c r="M459" s="19" t="s">
        <v>54</v>
      </c>
    </row>
    <row r="460" ht="15.75" customHeight="1">
      <c r="B460" s="20" t="s">
        <v>334</v>
      </c>
    </row>
    <row r="461" spans="2:13" ht="15.75" customHeight="1">
      <c r="B461" s="33" t="s">
        <v>53</v>
      </c>
      <c r="C461" s="33"/>
      <c r="D461" s="20" t="s">
        <v>99</v>
      </c>
      <c r="G461" s="21" t="s">
        <v>102</v>
      </c>
      <c r="K461" s="67"/>
      <c r="M461" s="23">
        <v>407</v>
      </c>
    </row>
    <row r="462" spans="4:13" ht="15.75" customHeight="1">
      <c r="D462" s="20" t="s">
        <v>98</v>
      </c>
      <c r="G462" s="21" t="s">
        <v>102</v>
      </c>
      <c r="K462" s="67"/>
      <c r="M462" s="24">
        <v>391</v>
      </c>
    </row>
    <row r="463" spans="7:13" ht="9.75" customHeight="1">
      <c r="G463" s="21"/>
      <c r="M463" s="60"/>
    </row>
    <row r="464" ht="15.75" customHeight="1" thickBot="1">
      <c r="M464" s="35">
        <f>SUM(M461:M462)</f>
        <v>798</v>
      </c>
    </row>
    <row r="465" ht="15.75" customHeight="1" thickTop="1">
      <c r="M465" s="23"/>
    </row>
    <row r="466" spans="2:13" ht="15.75" customHeight="1">
      <c r="B466" s="33" t="s">
        <v>55</v>
      </c>
      <c r="C466" s="33"/>
      <c r="D466" s="20" t="s">
        <v>100</v>
      </c>
      <c r="M466" s="23">
        <f>+M464</f>
        <v>798</v>
      </c>
    </row>
    <row r="467" spans="4:13" ht="15.75" customHeight="1">
      <c r="D467" s="20" t="s">
        <v>101</v>
      </c>
      <c r="M467" s="24">
        <v>0</v>
      </c>
    </row>
    <row r="468" ht="9.75" customHeight="1">
      <c r="M468" s="60"/>
    </row>
    <row r="469" ht="15.75" customHeight="1" thickBot="1">
      <c r="M469" s="35">
        <f>SUM(M466:M467)</f>
        <v>798</v>
      </c>
    </row>
    <row r="470" spans="2:13" ht="15.75" customHeight="1" thickTop="1">
      <c r="B470" s="20" t="s">
        <v>380</v>
      </c>
      <c r="M470" s="60"/>
    </row>
    <row r="471" spans="11:13" ht="15.75" customHeight="1">
      <c r="K471" s="36"/>
      <c r="L471" s="36"/>
      <c r="M471" s="36"/>
    </row>
    <row r="472" spans="1:3" ht="15.75" customHeight="1">
      <c r="A472" s="21" t="s">
        <v>121</v>
      </c>
      <c r="B472" s="3" t="s">
        <v>68</v>
      </c>
      <c r="C472" s="3"/>
    </row>
    <row r="473" spans="2:13" ht="15.75" customHeight="1">
      <c r="B473" s="138" t="s">
        <v>189</v>
      </c>
      <c r="C473" s="138"/>
      <c r="D473" s="138"/>
      <c r="E473" s="138"/>
      <c r="F473" s="138"/>
      <c r="G473" s="138"/>
      <c r="H473" s="138"/>
      <c r="I473" s="138"/>
      <c r="J473" s="138"/>
      <c r="K473" s="138"/>
      <c r="L473" s="138"/>
      <c r="M473" s="138"/>
    </row>
    <row r="474" spans="2:13" ht="15.75" customHeight="1">
      <c r="B474" s="138"/>
      <c r="C474" s="138"/>
      <c r="D474" s="138"/>
      <c r="E474" s="138"/>
      <c r="F474" s="138"/>
      <c r="G474" s="138"/>
      <c r="H474" s="138"/>
      <c r="I474" s="138"/>
      <c r="J474" s="138"/>
      <c r="K474" s="138"/>
      <c r="L474" s="138"/>
      <c r="M474" s="138"/>
    </row>
    <row r="475" spans="11:13" ht="15.75" customHeight="1">
      <c r="K475" s="36"/>
      <c r="L475" s="36"/>
      <c r="M475" s="36"/>
    </row>
    <row r="476" spans="11:13" ht="15.75" customHeight="1">
      <c r="K476" s="36"/>
      <c r="L476" s="36"/>
      <c r="M476" s="36"/>
    </row>
    <row r="477" spans="1:13" ht="15.75" customHeight="1">
      <c r="A477" s="139" t="s">
        <v>172</v>
      </c>
      <c r="B477" s="139"/>
      <c r="C477" s="139"/>
      <c r="K477" s="36"/>
      <c r="L477" s="36"/>
      <c r="M477" s="36"/>
    </row>
    <row r="478" spans="1:13" ht="15.75" customHeight="1">
      <c r="A478" s="140" t="str">
        <f>+A430</f>
        <v>26870 D</v>
      </c>
      <c r="B478" s="141"/>
      <c r="C478" s="142"/>
      <c r="K478" s="36"/>
      <c r="L478" s="36"/>
      <c r="M478" s="97" t="s">
        <v>116</v>
      </c>
    </row>
    <row r="479" spans="11:13" ht="15.75" customHeight="1">
      <c r="K479" s="36"/>
      <c r="L479" s="36"/>
      <c r="M479" s="36"/>
    </row>
    <row r="480" spans="11:13" ht="15.75" customHeight="1">
      <c r="K480" s="36"/>
      <c r="L480" s="36"/>
      <c r="M480" s="36"/>
    </row>
    <row r="481" spans="1:13" ht="15.75" customHeight="1">
      <c r="A481" s="21" t="s">
        <v>123</v>
      </c>
      <c r="B481" s="116" t="s">
        <v>233</v>
      </c>
      <c r="C481" s="116"/>
      <c r="D481" s="138"/>
      <c r="E481" s="138"/>
      <c r="F481" s="138"/>
      <c r="G481" s="138"/>
      <c r="H481" s="138"/>
      <c r="I481" s="138"/>
      <c r="J481" s="138"/>
      <c r="K481" s="138"/>
      <c r="L481" s="138"/>
      <c r="M481" s="138"/>
    </row>
    <row r="482" spans="1:13" ht="15.75" customHeight="1">
      <c r="A482" s="21"/>
      <c r="B482" s="138"/>
      <c r="C482" s="138"/>
      <c r="D482" s="138"/>
      <c r="E482" s="138"/>
      <c r="F482" s="138"/>
      <c r="G482" s="138"/>
      <c r="H482" s="138"/>
      <c r="I482" s="138"/>
      <c r="J482" s="138"/>
      <c r="K482" s="138"/>
      <c r="L482" s="138"/>
      <c r="M482" s="138"/>
    </row>
    <row r="484" spans="7:13" ht="15.75" customHeight="1">
      <c r="G484" s="19" t="s">
        <v>66</v>
      </c>
      <c r="H484" s="19"/>
      <c r="I484" s="19" t="s">
        <v>130</v>
      </c>
      <c r="J484" s="19"/>
      <c r="K484" s="19"/>
      <c r="L484" s="19"/>
      <c r="M484" s="19"/>
    </row>
    <row r="485" spans="7:13" ht="15.75" customHeight="1">
      <c r="G485" s="19" t="s">
        <v>135</v>
      </c>
      <c r="H485" s="19"/>
      <c r="I485" s="19" t="s">
        <v>135</v>
      </c>
      <c r="J485" s="19"/>
      <c r="K485" s="19"/>
      <c r="L485" s="19"/>
      <c r="M485" s="19"/>
    </row>
    <row r="486" spans="6:13" ht="15.75" customHeight="1">
      <c r="F486" s="19"/>
      <c r="G486" s="19" t="s">
        <v>129</v>
      </c>
      <c r="H486" s="19"/>
      <c r="I486" s="19" t="s">
        <v>129</v>
      </c>
      <c r="J486" s="19"/>
      <c r="K486" s="19"/>
      <c r="L486" s="19"/>
      <c r="M486" s="19"/>
    </row>
    <row r="487" spans="6:13" ht="15.75" customHeight="1">
      <c r="F487" s="19"/>
      <c r="G487" s="19" t="s">
        <v>330</v>
      </c>
      <c r="H487" s="19"/>
      <c r="I487" s="19" t="s">
        <v>330</v>
      </c>
      <c r="J487" s="19"/>
      <c r="K487" s="19"/>
      <c r="L487" s="19"/>
      <c r="M487" s="19"/>
    </row>
    <row r="488" spans="6:13" ht="15.75" customHeight="1">
      <c r="F488" s="19"/>
      <c r="G488" s="19" t="s">
        <v>93</v>
      </c>
      <c r="H488" s="19"/>
      <c r="I488" s="19" t="s">
        <v>93</v>
      </c>
      <c r="J488" s="19"/>
      <c r="K488" s="19"/>
      <c r="L488" s="19"/>
      <c r="M488" s="19"/>
    </row>
    <row r="489" spans="7:13" ht="15.75" customHeight="1">
      <c r="G489" s="31" t="s">
        <v>310</v>
      </c>
      <c r="H489" s="32"/>
      <c r="I489" s="31" t="s">
        <v>298</v>
      </c>
      <c r="J489" s="32"/>
      <c r="K489" s="115" t="s">
        <v>348</v>
      </c>
      <c r="L489" s="115"/>
      <c r="M489" s="115"/>
    </row>
    <row r="490" spans="7:13" ht="15.75" customHeight="1">
      <c r="G490" s="19" t="s">
        <v>54</v>
      </c>
      <c r="H490" s="19"/>
      <c r="I490" s="19" t="s">
        <v>54</v>
      </c>
      <c r="J490" s="19"/>
      <c r="K490" s="19" t="s">
        <v>54</v>
      </c>
      <c r="L490" s="19"/>
      <c r="M490" s="19" t="s">
        <v>131</v>
      </c>
    </row>
    <row r="491" ht="8.25" customHeight="1"/>
    <row r="492" spans="2:13" ht="15.75" customHeight="1">
      <c r="B492" s="20" t="s">
        <v>132</v>
      </c>
      <c r="G492" s="23">
        <f>+GIS!F16</f>
        <v>12788</v>
      </c>
      <c r="H492" s="23"/>
      <c r="I492" s="98">
        <v>13524</v>
      </c>
      <c r="J492" s="23"/>
      <c r="K492" s="23">
        <f>+G492-I492</f>
        <v>-736</v>
      </c>
      <c r="L492" s="41"/>
      <c r="M492" s="41">
        <f>+K492/I492*100</f>
        <v>-5.442176870748299</v>
      </c>
    </row>
    <row r="493" spans="2:13" ht="15.75" customHeight="1">
      <c r="B493" s="20" t="s">
        <v>209</v>
      </c>
      <c r="G493" s="23"/>
      <c r="H493" s="23"/>
      <c r="I493" s="98"/>
      <c r="J493" s="23"/>
      <c r="K493" s="23"/>
      <c r="L493" s="41"/>
      <c r="M493" s="41"/>
    </row>
    <row r="494" spans="3:13" ht="15.75" customHeight="1">
      <c r="C494" s="20" t="s">
        <v>210</v>
      </c>
      <c r="G494" s="23">
        <f>+GIS!F35</f>
        <v>1792</v>
      </c>
      <c r="H494" s="23"/>
      <c r="I494" s="98">
        <v>2751</v>
      </c>
      <c r="J494" s="23"/>
      <c r="K494" s="23">
        <f>+G494-I494</f>
        <v>-959</v>
      </c>
      <c r="L494" s="41"/>
      <c r="M494" s="41">
        <f>+K494/I494*100</f>
        <v>-34.86005089058524</v>
      </c>
    </row>
    <row r="495" spans="2:13" ht="15.75" customHeight="1">
      <c r="B495" s="20" t="s">
        <v>133</v>
      </c>
      <c r="G495" s="23">
        <f>+GIS!F39</f>
        <v>1845</v>
      </c>
      <c r="H495" s="23"/>
      <c r="I495" s="98">
        <v>2780</v>
      </c>
      <c r="J495" s="23"/>
      <c r="K495" s="23">
        <f>+G495-I495</f>
        <v>-935</v>
      </c>
      <c r="L495" s="41"/>
      <c r="M495" s="41">
        <f>+K495/I495*100</f>
        <v>-33.63309352517986</v>
      </c>
    </row>
    <row r="496" spans="2:13" ht="15.75" customHeight="1">
      <c r="B496" s="20" t="s">
        <v>134</v>
      </c>
      <c r="G496" s="23"/>
      <c r="H496" s="23"/>
      <c r="I496" s="98"/>
      <c r="J496" s="23"/>
      <c r="K496" s="23"/>
      <c r="L496" s="41"/>
      <c r="M496" s="41"/>
    </row>
    <row r="497" spans="3:13" ht="15.75" customHeight="1">
      <c r="C497" s="20" t="s">
        <v>206</v>
      </c>
      <c r="G497" s="23">
        <f>+GIS!F47</f>
        <v>1402</v>
      </c>
      <c r="H497" s="23"/>
      <c r="I497" s="98">
        <v>2209</v>
      </c>
      <c r="J497" s="23"/>
      <c r="K497" s="23">
        <f>+G497-I497</f>
        <v>-807</v>
      </c>
      <c r="L497" s="41"/>
      <c r="M497" s="41">
        <f>+K497/I497*100</f>
        <v>-36.532367587143504</v>
      </c>
    </row>
    <row r="499" spans="2:13" ht="15.75" customHeight="1">
      <c r="B499" s="138" t="s">
        <v>391</v>
      </c>
      <c r="C499" s="138"/>
      <c r="D499" s="138"/>
      <c r="E499" s="138"/>
      <c r="F499" s="138"/>
      <c r="G499" s="138"/>
      <c r="H499" s="138"/>
      <c r="I499" s="138"/>
      <c r="J499" s="138"/>
      <c r="K499" s="138"/>
      <c r="L499" s="138"/>
      <c r="M499" s="138"/>
    </row>
    <row r="500" spans="2:13" ht="15.75" customHeight="1">
      <c r="B500" s="138"/>
      <c r="C500" s="138"/>
      <c r="D500" s="138"/>
      <c r="E500" s="138"/>
      <c r="F500" s="138"/>
      <c r="G500" s="138"/>
      <c r="H500" s="138"/>
      <c r="I500" s="138"/>
      <c r="J500" s="138"/>
      <c r="K500" s="138"/>
      <c r="L500" s="138"/>
      <c r="M500" s="138"/>
    </row>
    <row r="501" spans="2:13" ht="15.75" customHeight="1">
      <c r="B501" s="33" t="s">
        <v>386</v>
      </c>
      <c r="C501" s="20" t="s">
        <v>387</v>
      </c>
      <c r="D501" s="83"/>
      <c r="E501" s="83"/>
      <c r="F501" s="83"/>
      <c r="G501" s="83"/>
      <c r="H501" s="83"/>
      <c r="I501" s="83"/>
      <c r="J501" s="83"/>
      <c r="K501" s="83"/>
      <c r="L501" s="83"/>
      <c r="M501" s="83"/>
    </row>
    <row r="502" spans="2:13" ht="15.75" customHeight="1">
      <c r="B502" s="33" t="s">
        <v>388</v>
      </c>
      <c r="C502" s="138" t="s">
        <v>402</v>
      </c>
      <c r="D502" s="129"/>
      <c r="E502" s="129"/>
      <c r="F502" s="129"/>
      <c r="G502" s="129"/>
      <c r="H502" s="129"/>
      <c r="I502" s="129"/>
      <c r="J502" s="129"/>
      <c r="K502" s="129"/>
      <c r="L502" s="129"/>
      <c r="M502" s="129"/>
    </row>
    <row r="503" spans="2:13" ht="15.75" customHeight="1">
      <c r="B503" s="83"/>
      <c r="C503" s="129"/>
      <c r="D503" s="129"/>
      <c r="E503" s="129"/>
      <c r="F503" s="129"/>
      <c r="G503" s="129"/>
      <c r="H503" s="129"/>
      <c r="I503" s="129"/>
      <c r="J503" s="129"/>
      <c r="K503" s="129"/>
      <c r="L503" s="129"/>
      <c r="M503" s="129"/>
    </row>
    <row r="504" spans="2:13" ht="15.75" customHeight="1">
      <c r="B504" s="33" t="s">
        <v>389</v>
      </c>
      <c r="C504" s="20" t="s">
        <v>390</v>
      </c>
      <c r="D504" s="30"/>
      <c r="E504" s="30"/>
      <c r="F504" s="30"/>
      <c r="G504" s="30"/>
      <c r="H504" s="30"/>
      <c r="I504" s="30"/>
      <c r="J504" s="30"/>
      <c r="K504" s="30"/>
      <c r="L504" s="30"/>
      <c r="M504" s="30"/>
    </row>
    <row r="505" spans="2:13" ht="15.75" customHeight="1">
      <c r="B505" s="83"/>
      <c r="C505" s="30"/>
      <c r="D505" s="30"/>
      <c r="E505" s="30"/>
      <c r="F505" s="30"/>
      <c r="G505" s="30"/>
      <c r="H505" s="30"/>
      <c r="I505" s="30"/>
      <c r="J505" s="30"/>
      <c r="K505" s="30"/>
      <c r="L505" s="30"/>
      <c r="M505" s="30"/>
    </row>
    <row r="506" spans="1:3" ht="15.75" customHeight="1">
      <c r="A506" s="21" t="s">
        <v>124</v>
      </c>
      <c r="B506" s="3" t="s">
        <v>115</v>
      </c>
      <c r="C506" s="3"/>
    </row>
    <row r="508" spans="7:13" ht="15.75" customHeight="1">
      <c r="G508" s="19" t="s">
        <v>66</v>
      </c>
      <c r="H508" s="19"/>
      <c r="I508" s="19" t="s">
        <v>136</v>
      </c>
      <c r="J508" s="19"/>
      <c r="K508" s="19"/>
      <c r="L508" s="19"/>
      <c r="M508" s="19"/>
    </row>
    <row r="509" spans="7:13" ht="15.75" customHeight="1">
      <c r="G509" s="19" t="s">
        <v>327</v>
      </c>
      <c r="H509" s="19"/>
      <c r="I509" s="19" t="s">
        <v>327</v>
      </c>
      <c r="J509" s="19"/>
      <c r="K509" s="19"/>
      <c r="L509" s="19"/>
      <c r="M509" s="19"/>
    </row>
    <row r="510" spans="7:13" ht="15.75" customHeight="1">
      <c r="G510" s="19" t="s">
        <v>328</v>
      </c>
      <c r="H510" s="19"/>
      <c r="I510" s="19" t="s">
        <v>328</v>
      </c>
      <c r="J510" s="19"/>
      <c r="K510" s="19"/>
      <c r="L510" s="19"/>
      <c r="M510" s="19"/>
    </row>
    <row r="511" spans="7:13" ht="15.75" customHeight="1">
      <c r="G511" s="19" t="s">
        <v>329</v>
      </c>
      <c r="H511" s="19"/>
      <c r="I511" s="19" t="s">
        <v>329</v>
      </c>
      <c r="J511" s="19"/>
      <c r="K511" s="19"/>
      <c r="L511" s="19"/>
      <c r="M511" s="19"/>
    </row>
    <row r="512" spans="7:13" ht="15.75" customHeight="1">
      <c r="G512" s="19" t="s">
        <v>93</v>
      </c>
      <c r="H512" s="19"/>
      <c r="I512" s="19" t="s">
        <v>93</v>
      </c>
      <c r="J512" s="19"/>
      <c r="K512" s="19"/>
      <c r="L512" s="19"/>
      <c r="M512" s="19"/>
    </row>
    <row r="513" spans="7:13" ht="15.75" customHeight="1">
      <c r="G513" s="31" t="s">
        <v>310</v>
      </c>
      <c r="H513" s="32"/>
      <c r="I513" s="31" t="s">
        <v>207</v>
      </c>
      <c r="J513" s="32"/>
      <c r="K513" s="115" t="s">
        <v>244</v>
      </c>
      <c r="L513" s="115"/>
      <c r="M513" s="115"/>
    </row>
    <row r="514" spans="7:13" ht="15.75" customHeight="1">
      <c r="G514" s="19" t="s">
        <v>54</v>
      </c>
      <c r="H514" s="19"/>
      <c r="I514" s="19" t="s">
        <v>54</v>
      </c>
      <c r="J514" s="19"/>
      <c r="K514" s="19" t="s">
        <v>54</v>
      </c>
      <c r="L514" s="19"/>
      <c r="M514" s="19" t="s">
        <v>131</v>
      </c>
    </row>
    <row r="515" ht="8.25" customHeight="1"/>
    <row r="516" spans="2:13" ht="15.75" customHeight="1">
      <c r="B516" s="20" t="s">
        <v>132</v>
      </c>
      <c r="G516" s="23">
        <f>+GIS!J16</f>
        <v>51001</v>
      </c>
      <c r="H516" s="23"/>
      <c r="I516" s="23">
        <f>+GIS!L16</f>
        <v>44783</v>
      </c>
      <c r="J516" s="23"/>
      <c r="K516" s="23">
        <f>+G516-I516</f>
        <v>6218</v>
      </c>
      <c r="L516" s="41"/>
      <c r="M516" s="41">
        <f>+K516/I516*100</f>
        <v>13.884733046021926</v>
      </c>
    </row>
    <row r="517" spans="2:13" ht="15.75" customHeight="1">
      <c r="B517" s="20" t="s">
        <v>209</v>
      </c>
      <c r="G517" s="23"/>
      <c r="H517" s="23"/>
      <c r="I517" s="23"/>
      <c r="J517" s="23"/>
      <c r="K517" s="23"/>
      <c r="L517" s="41"/>
      <c r="M517" s="41"/>
    </row>
    <row r="518" spans="3:13" ht="15.75" customHeight="1">
      <c r="C518" s="20" t="s">
        <v>210</v>
      </c>
      <c r="G518" s="23">
        <f>+GIS!J35</f>
        <v>9667</v>
      </c>
      <c r="H518" s="23"/>
      <c r="I518" s="23">
        <f>+GIS!L35</f>
        <v>7209</v>
      </c>
      <c r="J518" s="23"/>
      <c r="K518" s="23">
        <f>+G518-I518</f>
        <v>2458</v>
      </c>
      <c r="L518" s="41"/>
      <c r="M518" s="41">
        <f>+K518/I518*100</f>
        <v>34.09626855319739</v>
      </c>
    </row>
    <row r="519" spans="2:13" ht="15.75" customHeight="1">
      <c r="B519" s="20" t="s">
        <v>133</v>
      </c>
      <c r="G519" s="23">
        <f>+GIS!J39</f>
        <v>9938</v>
      </c>
      <c r="H519" s="23"/>
      <c r="I519" s="23">
        <f>+GIS!L39</f>
        <v>7124</v>
      </c>
      <c r="J519" s="23"/>
      <c r="K519" s="23">
        <f>+G519-I519</f>
        <v>2814</v>
      </c>
      <c r="L519" s="41"/>
      <c r="M519" s="41">
        <f>+K519/I519*100</f>
        <v>39.50028074115665</v>
      </c>
    </row>
    <row r="520" spans="2:13" ht="15.75" customHeight="1">
      <c r="B520" s="20" t="s">
        <v>134</v>
      </c>
      <c r="G520" s="23"/>
      <c r="H520" s="23"/>
      <c r="I520" s="23"/>
      <c r="J520" s="23"/>
      <c r="K520" s="23"/>
      <c r="L520" s="41"/>
      <c r="M520" s="41"/>
    </row>
    <row r="521" spans="3:13" ht="15.75" customHeight="1">
      <c r="C521" s="20" t="s">
        <v>206</v>
      </c>
      <c r="G521" s="23">
        <f>+GIS!J47</f>
        <v>7585</v>
      </c>
      <c r="H521" s="23"/>
      <c r="I521" s="23">
        <f>+GIS!L47</f>
        <v>5867</v>
      </c>
      <c r="J521" s="23"/>
      <c r="K521" s="23">
        <f>+G521-I521</f>
        <v>1718</v>
      </c>
      <c r="L521" s="41"/>
      <c r="M521" s="41">
        <f>+K521/I521*100</f>
        <v>29.282427134821887</v>
      </c>
    </row>
    <row r="522" ht="15.75" customHeight="1">
      <c r="G522" s="67"/>
    </row>
    <row r="523" spans="2:13" ht="15.75" customHeight="1">
      <c r="B523" s="138" t="s">
        <v>385</v>
      </c>
      <c r="C523" s="138"/>
      <c r="D523" s="138"/>
      <c r="E523" s="138"/>
      <c r="F523" s="138"/>
      <c r="G523" s="138"/>
      <c r="H523" s="138"/>
      <c r="I523" s="138"/>
      <c r="J523" s="138"/>
      <c r="K523" s="138"/>
      <c r="L523" s="138"/>
      <c r="M523" s="138"/>
    </row>
    <row r="524" spans="2:13" ht="15.75" customHeight="1">
      <c r="B524" s="138"/>
      <c r="C524" s="138"/>
      <c r="D524" s="138"/>
      <c r="E524" s="138"/>
      <c r="F524" s="138"/>
      <c r="G524" s="138"/>
      <c r="H524" s="138"/>
      <c r="I524" s="138"/>
      <c r="J524" s="138"/>
      <c r="K524" s="138"/>
      <c r="L524" s="138"/>
      <c r="M524" s="138"/>
    </row>
    <row r="525" spans="1:13" ht="15.75" customHeight="1">
      <c r="A525" s="139" t="s">
        <v>172</v>
      </c>
      <c r="B525" s="139"/>
      <c r="C525" s="139"/>
      <c r="K525" s="36"/>
      <c r="L525" s="36"/>
      <c r="M525" s="36"/>
    </row>
    <row r="526" spans="1:13" ht="15.75" customHeight="1">
      <c r="A526" s="140" t="str">
        <f>+A478</f>
        <v>26870 D</v>
      </c>
      <c r="B526" s="141"/>
      <c r="C526" s="142"/>
      <c r="K526" s="36"/>
      <c r="L526" s="36"/>
      <c r="M526" s="97" t="s">
        <v>117</v>
      </c>
    </row>
    <row r="527" spans="2:13" ht="15.75" customHeight="1">
      <c r="B527" s="30"/>
      <c r="C527" s="30"/>
      <c r="D527" s="30"/>
      <c r="E527" s="30"/>
      <c r="F527" s="30"/>
      <c r="G527" s="30"/>
      <c r="H527" s="30"/>
      <c r="I527" s="30"/>
      <c r="J527" s="30"/>
      <c r="K527" s="30"/>
      <c r="L527" s="30"/>
      <c r="M527" s="30"/>
    </row>
    <row r="528" spans="2:13" ht="15.75" customHeight="1">
      <c r="B528" s="30"/>
      <c r="C528" s="30"/>
      <c r="D528" s="30"/>
      <c r="E528" s="30"/>
      <c r="F528" s="30"/>
      <c r="G528" s="30"/>
      <c r="H528" s="30"/>
      <c r="I528" s="30"/>
      <c r="J528" s="30"/>
      <c r="K528" s="30"/>
      <c r="L528" s="30"/>
      <c r="M528" s="30"/>
    </row>
    <row r="529" spans="1:3" ht="15.75" customHeight="1">
      <c r="A529" s="21" t="s">
        <v>125</v>
      </c>
      <c r="B529" s="3" t="s">
        <v>71</v>
      </c>
      <c r="C529" s="3"/>
    </row>
    <row r="530" spans="2:13" ht="15.75" customHeight="1">
      <c r="B530" s="138" t="s">
        <v>392</v>
      </c>
      <c r="C530" s="138"/>
      <c r="D530" s="138"/>
      <c r="E530" s="138"/>
      <c r="F530" s="138"/>
      <c r="G530" s="138"/>
      <c r="H530" s="138"/>
      <c r="I530" s="138"/>
      <c r="J530" s="138"/>
      <c r="K530" s="138"/>
      <c r="L530" s="138"/>
      <c r="M530" s="138"/>
    </row>
    <row r="531" spans="2:13" ht="15.75" customHeight="1">
      <c r="B531" s="138"/>
      <c r="C531" s="138"/>
      <c r="D531" s="138"/>
      <c r="E531" s="138"/>
      <c r="F531" s="138"/>
      <c r="G531" s="138"/>
      <c r="H531" s="138"/>
      <c r="I531" s="138"/>
      <c r="J531" s="138"/>
      <c r="K531" s="138"/>
      <c r="L531" s="138"/>
      <c r="M531" s="138"/>
    </row>
    <row r="532" spans="2:13" ht="15.75" customHeight="1">
      <c r="B532" s="83"/>
      <c r="C532" s="83"/>
      <c r="D532" s="83"/>
      <c r="E532" s="83"/>
      <c r="F532" s="83"/>
      <c r="G532" s="83"/>
      <c r="H532" s="83"/>
      <c r="I532" s="83"/>
      <c r="J532" s="83"/>
      <c r="K532" s="83"/>
      <c r="L532" s="83"/>
      <c r="M532" s="83"/>
    </row>
    <row r="533" spans="1:3" ht="15.75" customHeight="1">
      <c r="A533" s="21" t="s">
        <v>159</v>
      </c>
      <c r="B533" s="3" t="s">
        <v>137</v>
      </c>
      <c r="C533" s="3"/>
    </row>
    <row r="534" spans="2:6" ht="15.75" customHeight="1">
      <c r="B534" s="20" t="s">
        <v>53</v>
      </c>
      <c r="D534" s="20" t="s">
        <v>138</v>
      </c>
      <c r="F534" s="21" t="s">
        <v>140</v>
      </c>
    </row>
    <row r="535" ht="11.25" customHeight="1"/>
    <row r="536" spans="2:6" ht="15.75" customHeight="1">
      <c r="B536" s="20" t="s">
        <v>55</v>
      </c>
      <c r="D536" s="20" t="s">
        <v>139</v>
      </c>
      <c r="F536" s="21" t="s">
        <v>140</v>
      </c>
    </row>
    <row r="537" ht="15.75" customHeight="1">
      <c r="F537" s="21"/>
    </row>
    <row r="538" spans="1:13" ht="15.75" customHeight="1">
      <c r="A538" s="21" t="s">
        <v>196</v>
      </c>
      <c r="B538" s="3" t="s">
        <v>232</v>
      </c>
      <c r="K538" s="36"/>
      <c r="L538" s="36"/>
      <c r="M538" s="36"/>
    </row>
    <row r="539" spans="3:13" ht="15.75" customHeight="1">
      <c r="C539" s="3"/>
      <c r="G539" s="139" t="s">
        <v>266</v>
      </c>
      <c r="H539" s="139"/>
      <c r="I539" s="139"/>
      <c r="K539" s="139" t="s">
        <v>259</v>
      </c>
      <c r="L539" s="139"/>
      <c r="M539" s="139"/>
    </row>
    <row r="540" spans="7:13" ht="15.75" customHeight="1">
      <c r="G540" s="139" t="s">
        <v>89</v>
      </c>
      <c r="H540" s="139"/>
      <c r="I540" s="139"/>
      <c r="K540" s="139" t="s">
        <v>317</v>
      </c>
      <c r="L540" s="139"/>
      <c r="M540" s="139"/>
    </row>
    <row r="541" spans="7:13" ht="15.75" customHeight="1">
      <c r="G541" s="113" t="s">
        <v>311</v>
      </c>
      <c r="H541" s="113"/>
      <c r="I541" s="113"/>
      <c r="K541" s="113" t="s">
        <v>311</v>
      </c>
      <c r="L541" s="113"/>
      <c r="M541" s="113"/>
    </row>
    <row r="542" spans="7:13" ht="15.75" customHeight="1">
      <c r="G542" s="32">
        <v>2004</v>
      </c>
      <c r="H542" s="32"/>
      <c r="I542" s="32">
        <v>2003</v>
      </c>
      <c r="J542" s="32"/>
      <c r="K542" s="32">
        <v>2004</v>
      </c>
      <c r="L542" s="32"/>
      <c r="M542" s="32">
        <v>2003</v>
      </c>
    </row>
    <row r="543" spans="7:13" ht="15.75" customHeight="1">
      <c r="G543" s="19" t="s">
        <v>54</v>
      </c>
      <c r="H543" s="19"/>
      <c r="I543" s="19" t="s">
        <v>54</v>
      </c>
      <c r="J543" s="19"/>
      <c r="K543" s="19" t="s">
        <v>54</v>
      </c>
      <c r="L543" s="19"/>
      <c r="M543" s="19" t="s">
        <v>54</v>
      </c>
    </row>
    <row r="544" spans="8:13" ht="9.75" customHeight="1">
      <c r="H544" s="23"/>
      <c r="I544" s="23"/>
      <c r="J544" s="23"/>
      <c r="K544" s="23"/>
      <c r="L544" s="23"/>
      <c r="M544" s="23"/>
    </row>
    <row r="545" spans="2:13" ht="15.75" customHeight="1">
      <c r="B545" s="20" t="s">
        <v>191</v>
      </c>
      <c r="G545" s="24">
        <f>+GIS!F47</f>
        <v>1402</v>
      </c>
      <c r="H545" s="23"/>
      <c r="I545" s="24">
        <f>+GIS!H47</f>
        <v>960</v>
      </c>
      <c r="J545" s="23"/>
      <c r="K545" s="24">
        <f>+GIS!J47</f>
        <v>7585</v>
      </c>
      <c r="L545" s="23"/>
      <c r="M545" s="24">
        <f>+GIS!L47</f>
        <v>5867</v>
      </c>
    </row>
    <row r="546" spans="8:13" ht="15.75" customHeight="1">
      <c r="H546" s="23"/>
      <c r="I546" s="23"/>
      <c r="J546" s="23"/>
      <c r="K546" s="23"/>
      <c r="L546" s="23"/>
      <c r="M546" s="23"/>
    </row>
    <row r="547" spans="7:13" ht="15.75" customHeight="1">
      <c r="G547" s="19" t="s">
        <v>180</v>
      </c>
      <c r="H547" s="23"/>
      <c r="I547" s="19" t="s">
        <v>180</v>
      </c>
      <c r="J547" s="23"/>
      <c r="K547" s="19" t="s">
        <v>180</v>
      </c>
      <c r="L547" s="23"/>
      <c r="M547" s="19" t="s">
        <v>180</v>
      </c>
    </row>
    <row r="548" spans="2:13" ht="15.75" customHeight="1">
      <c r="B548" s="20" t="s">
        <v>362</v>
      </c>
      <c r="G548" s="23">
        <v>60800000</v>
      </c>
      <c r="H548" s="23"/>
      <c r="I548" s="23">
        <v>60800000</v>
      </c>
      <c r="J548" s="23"/>
      <c r="K548" s="23">
        <f>+G548</f>
        <v>60800000</v>
      </c>
      <c r="L548" s="23"/>
      <c r="M548" s="50">
        <f>+I548</f>
        <v>60800000</v>
      </c>
    </row>
    <row r="549" spans="11:13" ht="11.25" customHeight="1">
      <c r="K549" s="36"/>
      <c r="L549" s="36"/>
      <c r="M549" s="36"/>
    </row>
    <row r="550" spans="7:13" ht="15.75" customHeight="1">
      <c r="G550" s="19" t="s">
        <v>31</v>
      </c>
      <c r="H550" s="23"/>
      <c r="I550" s="19" t="s">
        <v>31</v>
      </c>
      <c r="J550" s="23"/>
      <c r="K550" s="19" t="s">
        <v>31</v>
      </c>
      <c r="L550" s="23"/>
      <c r="M550" s="19" t="s">
        <v>31</v>
      </c>
    </row>
    <row r="551" spans="2:13" ht="15.75" customHeight="1">
      <c r="B551" s="20" t="s">
        <v>128</v>
      </c>
      <c r="H551" s="23"/>
      <c r="I551" s="23"/>
      <c r="J551" s="23"/>
      <c r="K551" s="23"/>
      <c r="L551" s="23"/>
      <c r="M551" s="23"/>
    </row>
    <row r="552" spans="2:13" ht="15.75" customHeight="1" thickBot="1">
      <c r="B552" s="20" t="s">
        <v>331</v>
      </c>
      <c r="G552" s="38">
        <f>+G545/G548*100000</f>
        <v>2.3059210526315788</v>
      </c>
      <c r="H552" s="23"/>
      <c r="I552" s="38">
        <f>+I545/G548*100000</f>
        <v>1.5789473684210527</v>
      </c>
      <c r="J552" s="23"/>
      <c r="K552" s="38">
        <f>+K545/K548*100000</f>
        <v>12.475328947368421</v>
      </c>
      <c r="L552" s="23"/>
      <c r="M552" s="38">
        <f>+M545/K548*100000</f>
        <v>9.649671052631579</v>
      </c>
    </row>
    <row r="553" spans="11:13" ht="15.75" customHeight="1" thickTop="1">
      <c r="K553" s="36"/>
      <c r="L553" s="36"/>
      <c r="M553" s="105"/>
    </row>
    <row r="554" ht="15.75" customHeight="1">
      <c r="A554" s="3" t="s">
        <v>261</v>
      </c>
    </row>
    <row r="555" ht="15.75" customHeight="1">
      <c r="A555" s="3"/>
    </row>
    <row r="556" spans="1:2" ht="15.75" customHeight="1" hidden="1">
      <c r="A556" s="21" t="s">
        <v>202</v>
      </c>
      <c r="B556" s="3" t="s">
        <v>203</v>
      </c>
    </row>
    <row r="557" spans="2:13" ht="15.75" customHeight="1" hidden="1">
      <c r="B557" s="138" t="s">
        <v>294</v>
      </c>
      <c r="C557" s="138"/>
      <c r="D557" s="138"/>
      <c r="E557" s="138"/>
      <c r="F557" s="138"/>
      <c r="G557" s="138"/>
      <c r="H557" s="138"/>
      <c r="I557" s="138"/>
      <c r="J557" s="138"/>
      <c r="K557" s="138"/>
      <c r="L557" s="138"/>
      <c r="M557" s="138"/>
    </row>
    <row r="558" spans="2:13" ht="15.75" customHeight="1" hidden="1">
      <c r="B558" s="138"/>
      <c r="C558" s="138"/>
      <c r="D558" s="138"/>
      <c r="E558" s="138"/>
      <c r="F558" s="138"/>
      <c r="G558" s="138"/>
      <c r="H558" s="138"/>
      <c r="I558" s="138"/>
      <c r="J558" s="138"/>
      <c r="K558" s="138"/>
      <c r="L558" s="138"/>
      <c r="M558" s="138"/>
    </row>
    <row r="559" spans="2:13" ht="15.75" customHeight="1" hidden="1">
      <c r="B559" s="138"/>
      <c r="C559" s="138"/>
      <c r="D559" s="138"/>
      <c r="E559" s="138"/>
      <c r="F559" s="138"/>
      <c r="G559" s="138"/>
      <c r="H559" s="138"/>
      <c r="I559" s="138"/>
      <c r="J559" s="138"/>
      <c r="K559" s="138"/>
      <c r="L559" s="138"/>
      <c r="M559" s="138"/>
    </row>
    <row r="560" spans="2:13" ht="15.75" customHeight="1" hidden="1">
      <c r="B560" s="83"/>
      <c r="C560" s="36"/>
      <c r="D560" s="36"/>
      <c r="E560" s="36"/>
      <c r="F560" s="83"/>
      <c r="G560" s="83"/>
      <c r="H560" s="83"/>
      <c r="I560" s="23"/>
      <c r="K560" s="45"/>
      <c r="L560" s="45"/>
      <c r="M560" s="45"/>
    </row>
    <row r="561" spans="1:13" ht="15.75" customHeight="1">
      <c r="A561" s="21" t="s">
        <v>202</v>
      </c>
      <c r="B561" s="3" t="s">
        <v>257</v>
      </c>
      <c r="C561" s="36"/>
      <c r="D561" s="36"/>
      <c r="E561" s="36"/>
      <c r="F561" s="83"/>
      <c r="G561" s="83"/>
      <c r="H561" s="83"/>
      <c r="I561" s="23"/>
      <c r="K561" s="45"/>
      <c r="L561" s="45"/>
      <c r="M561" s="45"/>
    </row>
    <row r="562" spans="2:13" ht="15.75" customHeight="1">
      <c r="B562" s="138" t="s">
        <v>376</v>
      </c>
      <c r="C562" s="138"/>
      <c r="D562" s="138"/>
      <c r="E562" s="138"/>
      <c r="F562" s="138"/>
      <c r="G562" s="138"/>
      <c r="H562" s="138"/>
      <c r="I562" s="138"/>
      <c r="J562" s="138"/>
      <c r="K562" s="138"/>
      <c r="L562" s="138"/>
      <c r="M562" s="138"/>
    </row>
    <row r="563" spans="1:13" ht="15.75" customHeight="1">
      <c r="A563" s="3"/>
      <c r="B563" s="138"/>
      <c r="C563" s="138"/>
      <c r="D563" s="138"/>
      <c r="E563" s="138"/>
      <c r="F563" s="138"/>
      <c r="G563" s="138"/>
      <c r="H563" s="138"/>
      <c r="I563" s="138"/>
      <c r="J563" s="138"/>
      <c r="K563" s="138"/>
      <c r="L563" s="138"/>
      <c r="M563" s="138"/>
    </row>
    <row r="564" spans="1:13" ht="15.75" customHeight="1">
      <c r="A564" s="3"/>
      <c r="B564" s="83"/>
      <c r="C564" s="83"/>
      <c r="D564" s="83"/>
      <c r="E564" s="83"/>
      <c r="F564" s="83"/>
      <c r="G564" s="83"/>
      <c r="H564" s="83"/>
      <c r="I564" s="83"/>
      <c r="J564" s="83"/>
      <c r="K564" s="83"/>
      <c r="L564" s="83"/>
      <c r="M564" s="83"/>
    </row>
    <row r="565" spans="1:9" ht="15.75" customHeight="1">
      <c r="A565" s="21" t="s">
        <v>260</v>
      </c>
      <c r="B565" s="3" t="s">
        <v>160</v>
      </c>
      <c r="I565" s="40"/>
    </row>
    <row r="566" ht="15.75" customHeight="1">
      <c r="B566" s="20" t="s">
        <v>400</v>
      </c>
    </row>
    <row r="569" ht="15.75" customHeight="1">
      <c r="A569" s="20" t="s">
        <v>141</v>
      </c>
    </row>
    <row r="573" ht="15.75" customHeight="1">
      <c r="A573" s="20" t="s">
        <v>142</v>
      </c>
    </row>
    <row r="574" ht="15.75" customHeight="1">
      <c r="A574" s="20" t="s">
        <v>143</v>
      </c>
    </row>
    <row r="576" ht="15.75" customHeight="1">
      <c r="A576" s="20" t="s">
        <v>144</v>
      </c>
    </row>
    <row r="577" ht="15.75" customHeight="1">
      <c r="A577" s="21" t="s">
        <v>401</v>
      </c>
    </row>
  </sheetData>
  <mergeCells count="66">
    <mergeCell ref="B47:M49"/>
    <mergeCell ref="B562:M563"/>
    <mergeCell ref="A51:C51"/>
    <mergeCell ref="A52:C52"/>
    <mergeCell ref="A100:C100"/>
    <mergeCell ref="A101:C101"/>
    <mergeCell ref="B499:M500"/>
    <mergeCell ref="K513:M513"/>
    <mergeCell ref="B61:M61"/>
    <mergeCell ref="B293:M294"/>
    <mergeCell ref="B56:M58"/>
    <mergeCell ref="A148:C148"/>
    <mergeCell ref="A241:C241"/>
    <mergeCell ref="B199:M201"/>
    <mergeCell ref="I203:M203"/>
    <mergeCell ref="I204:M204"/>
    <mergeCell ref="B63:M64"/>
    <mergeCell ref="B71:F72"/>
    <mergeCell ref="A147:C147"/>
    <mergeCell ref="B106:F107"/>
    <mergeCell ref="B557:M559"/>
    <mergeCell ref="B530:M531"/>
    <mergeCell ref="B274:M275"/>
    <mergeCell ref="A525:C525"/>
    <mergeCell ref="A526:C526"/>
    <mergeCell ref="K489:M489"/>
    <mergeCell ref="G541:I541"/>
    <mergeCell ref="B481:M482"/>
    <mergeCell ref="A478:C478"/>
    <mergeCell ref="A382:C382"/>
    <mergeCell ref="A1:C1"/>
    <mergeCell ref="A2:C2"/>
    <mergeCell ref="B19:M21"/>
    <mergeCell ref="A5:M5"/>
    <mergeCell ref="A6:M6"/>
    <mergeCell ref="A8:M8"/>
    <mergeCell ref="A9:M9"/>
    <mergeCell ref="A12:M14"/>
    <mergeCell ref="B473:M474"/>
    <mergeCell ref="B454:M454"/>
    <mergeCell ref="K541:M541"/>
    <mergeCell ref="B523:M524"/>
    <mergeCell ref="G539:I539"/>
    <mergeCell ref="G540:I540"/>
    <mergeCell ref="K540:M540"/>
    <mergeCell ref="K539:M539"/>
    <mergeCell ref="C502:M503"/>
    <mergeCell ref="A477:C477"/>
    <mergeCell ref="A429:C429"/>
    <mergeCell ref="A430:C430"/>
    <mergeCell ref="A289:C289"/>
    <mergeCell ref="A335:C335"/>
    <mergeCell ref="A336:C336"/>
    <mergeCell ref="B387:M389"/>
    <mergeCell ref="B418:M419"/>
    <mergeCell ref="B340:M342"/>
    <mergeCell ref="B153:F154"/>
    <mergeCell ref="A194:C194"/>
    <mergeCell ref="A195:C195"/>
    <mergeCell ref="A242:C242"/>
    <mergeCell ref="B267:M268"/>
    <mergeCell ref="A288:C288"/>
    <mergeCell ref="B310:M311"/>
    <mergeCell ref="A383:C383"/>
    <mergeCell ref="B344:M344"/>
    <mergeCell ref="B279:M281"/>
  </mergeCells>
  <printOptions/>
  <pageMargins left="0.6" right="0.41" top="1" bottom="0.75" header="0.5" footer="0.5"/>
  <pageSetup firstPageNumber="7" useFirstPageNumber="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T.C.LIEW</dc:creator>
  <cp:keywords/>
  <dc:description/>
  <cp:lastModifiedBy>Win98</cp:lastModifiedBy>
  <cp:lastPrinted>2004-03-30T02:08:04Z</cp:lastPrinted>
  <dcterms:created xsi:type="dcterms:W3CDTF">2002-11-01T01:28:40Z</dcterms:created>
  <dcterms:modified xsi:type="dcterms:W3CDTF">2004-03-30T07:17:13Z</dcterms:modified>
  <cp:category/>
  <cp:version/>
  <cp:contentType/>
  <cp:contentStatus/>
</cp:coreProperties>
</file>